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dwrcymru.sharepoint.com/sites/PR24BusinessPlanTeam/Shared Documents/General/Library of files for BP Submission/Models/"/>
    </mc:Choice>
  </mc:AlternateContent>
  <xr:revisionPtr revIDLastSave="77" documentId="8_{6B912143-BE42-4B3A-A1D4-0572A0E93CFF}" xr6:coauthVersionLast="47" xr6:coauthVersionMax="47" xr10:uidLastSave="{EA40CCDE-2811-4473-9F8B-4B4D2073CAA4}"/>
  <bookViews>
    <workbookView xWindow="-108" yWindow="-108" windowWidth="23256" windowHeight="12576" xr2:uid="{1658B31F-D678-48B2-9938-1B99F2264672}"/>
  </bookViews>
  <sheets>
    <sheet name="Cover Sheet" sheetId="2" r:id="rId1"/>
    <sheet name="Calcs 2022-23" sheetId="3" r:id="rId2"/>
    <sheet name="Calcs-Outturn" sheetId="1" r:id="rId3"/>
    <sheet name="PD1" sheetId="4" r:id="rId4"/>
    <sheet name="PD2" sheetId="5" r:id="rId5"/>
    <sheet name="PD3" sheetId="6" r:id="rId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data">#REF!</definedName>
    <definedName name="F" localSheetId="4">{"bal",#N/A,FALSE,"working papers";"income",#N/A,FALSE,"working papers"}</definedName>
    <definedName name="F" localSheetId="5">{"bal",#N/A,FALSE,"working papers";"income",#N/A,FALSE,"working papers"}</definedName>
    <definedName name="F">{"bal",#N/A,FALSE,"working papers";"income",#N/A,FALSE,"working papers"}</definedName>
    <definedName name="fdraf" localSheetId="4">{"bal",#N/A,FALSE,"working papers";"income",#N/A,FALSE,"working papers"}</definedName>
    <definedName name="fdraf" localSheetId="5">{"bal",#N/A,FALSE,"working papers";"income",#N/A,FALSE,"working papers"}</definedName>
    <definedName name="fdraf">{"bal",#N/A,FALSE,"working papers";"income",#N/A,FALSE,"working papers"}</definedName>
    <definedName name="Fdraft" localSheetId="4">{"bal",#N/A,FALSE,"working papers";"income",#N/A,FALSE,"working papers"}</definedName>
    <definedName name="Fdraft" localSheetId="5">{"bal",#N/A,FALSE,"working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4" hidden="1">{"bal",#N/A,FALSE,"working papers";"income",#N/A,FALSE,"working papers"}</definedName>
    <definedName name="new" localSheetId="5" hidden="1">{"bal",#N/A,FALSE,"working papers";"income",#N/A,FALSE,"working papers"}</definedName>
    <definedName name="new" hidden="1">{"bal",#N/A,FALSE,"working papers";"income",#N/A,FALSE,"working papers"}</definedName>
    <definedName name="_xlnm.Print_Area" localSheetId="5">'PD3'!$B$5:$AJ$26</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wrn.papersdraft" localSheetId="4">{"bal",#N/A,FALSE,"working papers";"income",#N/A,FALSE,"working papers"}</definedName>
    <definedName name="wrn.papersdraft" localSheetId="5">{"bal",#N/A,FALSE,"working papers";"income",#N/A,FALSE,"working papers"}</definedName>
    <definedName name="wrn.papersdraft">{"bal",#N/A,FALSE,"working papers";"income",#N/A,FALSE,"working papers"}</definedName>
    <definedName name="wrn.wpapers." localSheetId="4">{"bal",#N/A,FALSE,"working papers";"income",#N/A,FALSE,"working papers"}</definedName>
    <definedName name="wrn.wpapers." localSheetId="5">{"bal",#N/A,FALSE,"working papers";"income",#N/A,FALSE,"working papers"}</definedName>
    <definedName name="wrn.wpapers.">{"bal",#N/A,FALSE,"working papers";"income",#N/A,FALSE,"working papers"}</definedName>
    <definedName name="Z_1B259DF3_2D8D_4DFB_A9C4_F29F1CEBD105_.wvu.PrintArea" localSheetId="5">'PD3'!$B$5:$AJ$26</definedName>
    <definedName name="Z_650D7366_A5BD_406B_9661_ED9F5F01D420_.wvu.PrintArea" localSheetId="5">'PD3'!$B$5:$AJ$26</definedName>
    <definedName name="Z_71BC5093_C9C1_4AA0_864A_AADBDC96B3C1_.wvu.PrintArea" localSheetId="5">'PD3'!$B$5:$AJ$26</definedName>
    <definedName name="Z_9D0BCB94_913C_464E_843B_7A43F508C4E7_.wvu.PrintArea" localSheetId="5">'PD3'!$B$5:$AJ$26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1" l="1"/>
  <c r="D44" i="1" l="1"/>
  <c r="H46" i="3" l="1"/>
  <c r="G46" i="3"/>
  <c r="H44" i="3"/>
  <c r="G44" i="3"/>
  <c r="F40" i="3"/>
  <c r="F24" i="3"/>
  <c r="F8" i="3"/>
  <c r="G8" i="3"/>
  <c r="AF16" i="5"/>
  <c r="V16" i="5"/>
  <c r="AC14" i="6" l="1"/>
  <c r="S14" i="6"/>
  <c r="I14" i="6"/>
  <c r="AD13" i="6"/>
  <c r="AA13" i="6"/>
  <c r="Y13" i="6"/>
  <c r="T13" i="6"/>
  <c r="Q13" i="6"/>
  <c r="O13" i="6"/>
  <c r="J13" i="6"/>
  <c r="G13" i="6"/>
  <c r="E13" i="6"/>
  <c r="AD12" i="6"/>
  <c r="AA12" i="6"/>
  <c r="Y12" i="6"/>
  <c r="T12" i="6"/>
  <c r="Q12" i="6"/>
  <c r="O12" i="6"/>
  <c r="J12" i="6"/>
  <c r="G12" i="6"/>
  <c r="E12" i="6"/>
  <c r="AF14" i="6"/>
  <c r="AE14" i="6"/>
  <c r="AD11" i="6"/>
  <c r="AD14" i="6" s="1"/>
  <c r="Z14" i="6"/>
  <c r="X14" i="6"/>
  <c r="W14" i="6"/>
  <c r="V14" i="6"/>
  <c r="U14" i="6"/>
  <c r="T11" i="6"/>
  <c r="T14" i="6" s="1"/>
  <c r="P14" i="6"/>
  <c r="N14" i="6"/>
  <c r="M14" i="6"/>
  <c r="L14" i="6"/>
  <c r="K14" i="6"/>
  <c r="H14" i="6"/>
  <c r="F14" i="6"/>
  <c r="C14" i="6"/>
  <c r="G16" i="5"/>
  <c r="E16" i="5"/>
  <c r="AC13" i="5"/>
  <c r="S13" i="5"/>
  <c r="I13" i="5"/>
  <c r="AD12" i="5"/>
  <c r="AA12" i="5"/>
  <c r="Y12" i="5"/>
  <c r="T12" i="5"/>
  <c r="Q12" i="5"/>
  <c r="O12" i="5"/>
  <c r="J12" i="5"/>
  <c r="G12" i="5"/>
  <c r="E12" i="5"/>
  <c r="AE13" i="5"/>
  <c r="AD11" i="5"/>
  <c r="AD13" i="5" s="1"/>
  <c r="Z13" i="5"/>
  <c r="U13" i="5"/>
  <c r="R13" i="5"/>
  <c r="P13" i="5"/>
  <c r="L13" i="5"/>
  <c r="K13" i="5"/>
  <c r="H13" i="5"/>
  <c r="F13" i="5"/>
  <c r="E11" i="5"/>
  <c r="E13" i="5" s="1"/>
  <c r="C13" i="5"/>
  <c r="E11" i="6" l="1"/>
  <c r="E14" i="6" s="1"/>
  <c r="Q11" i="6"/>
  <c r="Q14" i="6" s="1"/>
  <c r="AB14" i="6"/>
  <c r="G11" i="5"/>
  <c r="G13" i="5" s="1"/>
  <c r="T11" i="5"/>
  <c r="T13" i="5" s="1"/>
  <c r="O11" i="6"/>
  <c r="O14" i="6" s="1"/>
  <c r="G11" i="6"/>
  <c r="G14" i="6" s="1"/>
  <c r="Y11" i="6"/>
  <c r="Y14" i="6" s="1"/>
  <c r="R14" i="6"/>
  <c r="J11" i="6"/>
  <c r="J14" i="6" s="1"/>
  <c r="AA11" i="6"/>
  <c r="AA14" i="6" s="1"/>
  <c r="D14" i="6"/>
  <c r="D13" i="5"/>
  <c r="AB13" i="5"/>
  <c r="J11" i="5"/>
  <c r="J13" i="5" s="1"/>
  <c r="F38" i="3"/>
  <c r="H11" i="3" l="1"/>
  <c r="H24" i="1" l="1"/>
  <c r="G24" i="1"/>
  <c r="G28" i="1" s="1"/>
  <c r="H8" i="1"/>
  <c r="G8" i="1"/>
  <c r="G40" i="1"/>
  <c r="H40" i="1"/>
  <c r="H40" i="3" l="1"/>
  <c r="G40" i="3"/>
  <c r="H24" i="3" l="1"/>
  <c r="G24" i="3"/>
  <c r="H22" i="3"/>
  <c r="H22" i="1" s="1"/>
  <c r="G22" i="3"/>
  <c r="G22" i="1" s="1"/>
  <c r="H21" i="3"/>
  <c r="H21" i="1" s="1"/>
  <c r="G21" i="3"/>
  <c r="G21" i="1" s="1"/>
  <c r="H8" i="3"/>
  <c r="G12" i="3"/>
  <c r="Y17" i="6"/>
  <c r="AA17" i="6" s="1"/>
  <c r="O17" i="6"/>
  <c r="Q17" i="6" s="1"/>
  <c r="E17" i="6"/>
  <c r="G17" i="6" s="1"/>
  <c r="Z19" i="6"/>
  <c r="X19" i="6"/>
  <c r="W19" i="6"/>
  <c r="P19" i="6"/>
  <c r="N19" i="6"/>
  <c r="M19" i="6"/>
  <c r="F19" i="6"/>
  <c r="D19" i="6"/>
  <c r="C19" i="6"/>
  <c r="Y21" i="5"/>
  <c r="AA21" i="5" s="1"/>
  <c r="O21" i="5"/>
  <c r="Q21" i="5" s="1"/>
  <c r="E21" i="5"/>
  <c r="G21" i="5" s="1"/>
  <c r="AE18" i="5"/>
  <c r="AC18" i="5"/>
  <c r="AB18" i="5"/>
  <c r="Z18" i="5"/>
  <c r="Z23" i="5" s="1"/>
  <c r="U18" i="5"/>
  <c r="S18" i="5"/>
  <c r="R18" i="5"/>
  <c r="T18" i="5" s="1"/>
  <c r="P18" i="5"/>
  <c r="P23" i="5" s="1"/>
  <c r="K18" i="5"/>
  <c r="I18" i="5"/>
  <c r="H18" i="5"/>
  <c r="F18" i="5"/>
  <c r="F23" i="5" s="1"/>
  <c r="E18" i="5"/>
  <c r="D18" i="5"/>
  <c r="D23" i="5" s="1"/>
  <c r="C18" i="5"/>
  <c r="C23" i="5" s="1"/>
  <c r="J18" i="5" l="1"/>
  <c r="O19" i="6"/>
  <c r="N26" i="6" s="1"/>
  <c r="E19" i="6"/>
  <c r="AD18" i="5"/>
  <c r="L18" i="5"/>
  <c r="Y19" i="6"/>
  <c r="X26" i="6" s="1"/>
  <c r="G18" i="5"/>
  <c r="E23" i="5"/>
  <c r="D30" i="5" s="1"/>
  <c r="F27" i="3"/>
  <c r="G27" i="3"/>
  <c r="H27" i="3"/>
  <c r="H28" i="3" s="1"/>
  <c r="F11" i="3"/>
  <c r="G11" i="3"/>
  <c r="AB51" i="4"/>
  <c r="AA51" i="4"/>
  <c r="Z51" i="4"/>
  <c r="Y51" i="4"/>
  <c r="X51" i="4"/>
  <c r="W51" i="4"/>
  <c r="V51" i="4"/>
  <c r="U51" i="4"/>
  <c r="T51" i="4"/>
  <c r="S51" i="4"/>
  <c r="R51" i="4"/>
  <c r="Q51" i="4"/>
  <c r="P51" i="4"/>
  <c r="O51" i="4"/>
  <c r="N51" i="4"/>
  <c r="M51" i="4"/>
  <c r="L51" i="4"/>
  <c r="K51" i="4"/>
  <c r="J51" i="4"/>
  <c r="I51" i="4"/>
  <c r="H51" i="4"/>
  <c r="G51" i="4"/>
  <c r="F51" i="4"/>
  <c r="AB49" i="4"/>
  <c r="AA49" i="4"/>
  <c r="Z49" i="4"/>
  <c r="Y49" i="4"/>
  <c r="X49" i="4"/>
  <c r="W49" i="4"/>
  <c r="V49" i="4"/>
  <c r="U49" i="4"/>
  <c r="T49" i="4"/>
  <c r="S49" i="4"/>
  <c r="R49" i="4"/>
  <c r="Q49" i="4"/>
  <c r="P49" i="4"/>
  <c r="O49" i="4"/>
  <c r="N49" i="4"/>
  <c r="M49" i="4"/>
  <c r="L49" i="4"/>
  <c r="K49" i="4"/>
  <c r="J49" i="4"/>
  <c r="I49" i="4"/>
  <c r="H49" i="4"/>
  <c r="G49" i="4"/>
  <c r="F49" i="4"/>
  <c r="AB48" i="4"/>
  <c r="AA48" i="4"/>
  <c r="Z48" i="4"/>
  <c r="Y48" i="4"/>
  <c r="X48" i="4"/>
  <c r="W48" i="4"/>
  <c r="V48" i="4"/>
  <c r="U48" i="4"/>
  <c r="T48" i="4"/>
  <c r="S48" i="4"/>
  <c r="R48" i="4"/>
  <c r="Q48" i="4"/>
  <c r="P48" i="4"/>
  <c r="O48" i="4"/>
  <c r="N48" i="4"/>
  <c r="M48" i="4"/>
  <c r="L48" i="4"/>
  <c r="K48" i="4"/>
  <c r="J48" i="4"/>
  <c r="I48" i="4"/>
  <c r="H48" i="4"/>
  <c r="G48" i="4"/>
  <c r="F48" i="4"/>
  <c r="AB46" i="4"/>
  <c r="AA46" i="4"/>
  <c r="Z46" i="4"/>
  <c r="Y46" i="4"/>
  <c r="X46" i="4"/>
  <c r="W46" i="4"/>
  <c r="V46" i="4"/>
  <c r="U46" i="4"/>
  <c r="T46" i="4"/>
  <c r="S46" i="4"/>
  <c r="R46" i="4"/>
  <c r="Q46" i="4"/>
  <c r="P46" i="4"/>
  <c r="O46" i="4"/>
  <c r="N46" i="4"/>
  <c r="M46" i="4"/>
  <c r="L46" i="4"/>
  <c r="K46" i="4"/>
  <c r="J46" i="4"/>
  <c r="I46" i="4"/>
  <c r="H46" i="4"/>
  <c r="G46" i="4"/>
  <c r="F46" i="4"/>
  <c r="AB43" i="4"/>
  <c r="AA43" i="4"/>
  <c r="Z43" i="4"/>
  <c r="AA50" i="4" s="1"/>
  <c r="Y43" i="4"/>
  <c r="X43" i="4"/>
  <c r="W43" i="4"/>
  <c r="V43" i="4"/>
  <c r="U43" i="4"/>
  <c r="V50" i="4" s="1"/>
  <c r="T43" i="4"/>
  <c r="S43" i="4"/>
  <c r="R43" i="4"/>
  <c r="S50" i="4" s="1"/>
  <c r="Q43" i="4"/>
  <c r="P43" i="4"/>
  <c r="O43" i="4"/>
  <c r="P50" i="4" s="1"/>
  <c r="N43" i="4"/>
  <c r="M43" i="4"/>
  <c r="N50" i="4" s="1"/>
  <c r="L43" i="4"/>
  <c r="K43" i="4"/>
  <c r="J43" i="4"/>
  <c r="K50" i="4" s="1"/>
  <c r="I43" i="4"/>
  <c r="H43" i="4"/>
  <c r="G43" i="4"/>
  <c r="F43" i="4"/>
  <c r="E43" i="4"/>
  <c r="F50" i="4" s="1"/>
  <c r="AB42" i="4"/>
  <c r="AA42" i="4"/>
  <c r="AB47" i="4" s="1"/>
  <c r="Z42" i="4"/>
  <c r="AA47" i="4" s="1"/>
  <c r="Y42" i="4"/>
  <c r="Z47" i="4" s="1"/>
  <c r="X42" i="4"/>
  <c r="Y47" i="4" s="1"/>
  <c r="W42" i="4"/>
  <c r="X47" i="4" s="1"/>
  <c r="V42" i="4"/>
  <c r="W47" i="4" s="1"/>
  <c r="U42" i="4"/>
  <c r="V47" i="4" s="1"/>
  <c r="V52" i="4" s="1"/>
  <c r="T42" i="4"/>
  <c r="U47" i="4" s="1"/>
  <c r="S42" i="4"/>
  <c r="T47" i="4" s="1"/>
  <c r="R42" i="4"/>
  <c r="S47" i="4" s="1"/>
  <c r="Q42" i="4"/>
  <c r="P42" i="4"/>
  <c r="O42" i="4"/>
  <c r="P47" i="4" s="1"/>
  <c r="P52" i="4" s="1"/>
  <c r="N42" i="4"/>
  <c r="M42" i="4"/>
  <c r="N47" i="4" s="1"/>
  <c r="N52" i="4" s="1"/>
  <c r="L42" i="4"/>
  <c r="K42" i="4"/>
  <c r="J42" i="4"/>
  <c r="K47" i="4" s="1"/>
  <c r="I42" i="4"/>
  <c r="H42" i="4"/>
  <c r="G42" i="4"/>
  <c r="H47" i="4" s="1"/>
  <c r="F42" i="4"/>
  <c r="E42" i="4"/>
  <c r="F47" i="4" s="1"/>
  <c r="F52" i="4" s="1"/>
  <c r="AB23" i="4"/>
  <c r="AA23" i="4"/>
  <c r="Z23" i="4"/>
  <c r="Y23" i="4"/>
  <c r="X23" i="4"/>
  <c r="W23" i="4"/>
  <c r="V23" i="4"/>
  <c r="U23" i="4"/>
  <c r="T23" i="4"/>
  <c r="S23" i="4"/>
  <c r="R23" i="4"/>
  <c r="Q23" i="4"/>
  <c r="P23" i="4"/>
  <c r="O23" i="4"/>
  <c r="N23" i="4"/>
  <c r="M23" i="4"/>
  <c r="L23" i="4"/>
  <c r="K23" i="4"/>
  <c r="J23" i="4"/>
  <c r="I23" i="4"/>
  <c r="H23" i="4"/>
  <c r="G23" i="4"/>
  <c r="F23" i="4"/>
  <c r="E23" i="4"/>
  <c r="R8" i="4"/>
  <c r="Q8" i="4"/>
  <c r="P8" i="4"/>
  <c r="O8" i="4"/>
  <c r="N8" i="4"/>
  <c r="M8" i="4"/>
  <c r="L8" i="4"/>
  <c r="K8" i="4"/>
  <c r="J8" i="4"/>
  <c r="I8" i="4"/>
  <c r="H8" i="4"/>
  <c r="G8" i="4"/>
  <c r="F8" i="4"/>
  <c r="E8" i="4"/>
  <c r="G19" i="6" l="1"/>
  <c r="H19" i="6" s="1"/>
  <c r="D26" i="6"/>
  <c r="Q19" i="6"/>
  <c r="AA19" i="6"/>
  <c r="AB19" i="6" s="1"/>
  <c r="F12" i="3"/>
  <c r="H23" i="1"/>
  <c r="R19" i="6"/>
  <c r="G23" i="5"/>
  <c r="G23" i="3"/>
  <c r="G23" i="1"/>
  <c r="H50" i="4"/>
  <c r="H52" i="4" s="1"/>
  <c r="X50" i="4"/>
  <c r="X52" i="4" s="1"/>
  <c r="G28" i="3"/>
  <c r="G30" i="3" s="1"/>
  <c r="G31" i="3" s="1"/>
  <c r="G32" i="3" s="1"/>
  <c r="G34" i="3" s="1"/>
  <c r="Q50" i="4"/>
  <c r="H30" i="3"/>
  <c r="H31" i="3" s="1"/>
  <c r="H32" i="3" s="1"/>
  <c r="H34" i="3" s="1"/>
  <c r="J47" i="4"/>
  <c r="J52" i="4" s="1"/>
  <c r="R47" i="4"/>
  <c r="J50" i="4"/>
  <c r="Z50" i="4"/>
  <c r="Z52" i="4" s="1"/>
  <c r="L47" i="4"/>
  <c r="F28" i="3"/>
  <c r="G47" i="4"/>
  <c r="O47" i="4"/>
  <c r="G50" i="4"/>
  <c r="O50" i="4"/>
  <c r="W50" i="4"/>
  <c r="W52" i="4" s="1"/>
  <c r="R50" i="4"/>
  <c r="R52" i="4" s="1"/>
  <c r="M47" i="4"/>
  <c r="M50" i="4"/>
  <c r="U50" i="4"/>
  <c r="U52" i="4" s="1"/>
  <c r="H23" i="3"/>
  <c r="Y52" i="4"/>
  <c r="AA52" i="4"/>
  <c r="K52" i="4"/>
  <c r="Y50" i="4"/>
  <c r="Q47" i="4"/>
  <c r="Q52" i="4" s="1"/>
  <c r="I50" i="4"/>
  <c r="I47" i="4"/>
  <c r="AB50" i="4"/>
  <c r="AB52" i="4" s="1"/>
  <c r="S52" i="4"/>
  <c r="H12" i="3"/>
  <c r="L50" i="4"/>
  <c r="L52" i="4" s="1"/>
  <c r="T50" i="4"/>
  <c r="T52" i="4" s="1"/>
  <c r="H28" i="1"/>
  <c r="H12" i="1"/>
  <c r="G12" i="1"/>
  <c r="AC19" i="6" l="1"/>
  <c r="AD19" i="6" s="1"/>
  <c r="S19" i="6"/>
  <c r="I19" i="6"/>
  <c r="O52" i="4"/>
  <c r="G52" i="4"/>
  <c r="M52" i="4"/>
  <c r="G52" i="3"/>
  <c r="G35" i="3"/>
  <c r="H52" i="3"/>
  <c r="H35" i="3"/>
  <c r="I52" i="4"/>
  <c r="AE19" i="6" l="1"/>
  <c r="AF19" i="6" s="1"/>
  <c r="J19" i="6"/>
  <c r="T19" i="6"/>
  <c r="U19" i="6" l="1"/>
  <c r="V19" i="6" s="1"/>
  <c r="K19" i="6"/>
  <c r="L19" i="6" s="1"/>
  <c r="D27" i="3"/>
  <c r="D28" i="3" s="1"/>
  <c r="D11" i="3"/>
  <c r="D12" i="3" s="1"/>
  <c r="E11" i="3" l="1"/>
  <c r="E12" i="3" s="1"/>
  <c r="I12" i="3" s="1"/>
  <c r="E27" i="3"/>
  <c r="E28" i="3" s="1"/>
  <c r="G30" i="1" l="1"/>
  <c r="G31" i="1" s="1"/>
  <c r="G32" i="1" s="1"/>
  <c r="H30" i="1"/>
  <c r="H31" i="1" s="1"/>
  <c r="H32" i="1" s="1"/>
  <c r="H34" i="1" s="1"/>
  <c r="H52" i="1" s="1"/>
  <c r="E38" i="3"/>
  <c r="D38" i="3"/>
  <c r="F22" i="3"/>
  <c r="E22" i="3"/>
  <c r="D22" i="3"/>
  <c r="D12" i="1"/>
  <c r="D6" i="3"/>
  <c r="D5" i="3"/>
  <c r="D14" i="3" s="1"/>
  <c r="D15" i="3" s="1"/>
  <c r="E44" i="1" l="1"/>
  <c r="E46" i="1" s="1"/>
  <c r="E39" i="1"/>
  <c r="F44" i="1"/>
  <c r="F46" i="1" s="1"/>
  <c r="F39" i="1"/>
  <c r="D46" i="1"/>
  <c r="D39" i="1"/>
  <c r="E21" i="3"/>
  <c r="E30" i="3" s="1"/>
  <c r="E31" i="3" s="1"/>
  <c r="E32" i="3" s="1"/>
  <c r="E34" i="3" s="1"/>
  <c r="E23" i="1"/>
  <c r="F21" i="3"/>
  <c r="F30" i="3" s="1"/>
  <c r="F31" i="3" s="1"/>
  <c r="F32" i="3" s="1"/>
  <c r="F34" i="3" s="1"/>
  <c r="F23" i="1"/>
  <c r="D21" i="3"/>
  <c r="D23" i="3" s="1"/>
  <c r="D23" i="1"/>
  <c r="D37" i="3"/>
  <c r="D44" i="3" s="1"/>
  <c r="D46" i="3" s="1"/>
  <c r="F37" i="3"/>
  <c r="F44" i="3" s="1"/>
  <c r="F46" i="3" s="1"/>
  <c r="D7" i="3"/>
  <c r="E37" i="3"/>
  <c r="E44" i="3" s="1"/>
  <c r="E46" i="3" s="1"/>
  <c r="D7" i="1"/>
  <c r="D14" i="1"/>
  <c r="G34" i="1"/>
  <c r="G52" i="1" s="1"/>
  <c r="D28" i="1"/>
  <c r="D30" i="1" s="1"/>
  <c r="D31" i="1" s="1"/>
  <c r="F28" i="1"/>
  <c r="E28" i="1"/>
  <c r="E23" i="3" l="1"/>
  <c r="D15" i="1"/>
  <c r="D16" i="1" s="1"/>
  <c r="F23" i="3"/>
  <c r="D30" i="3"/>
  <c r="D31" i="3" s="1"/>
  <c r="D32" i="3" s="1"/>
  <c r="F52" i="3"/>
  <c r="F35" i="3"/>
  <c r="F39" i="3"/>
  <c r="E39" i="3"/>
  <c r="D39" i="3"/>
  <c r="E52" i="3"/>
  <c r="E35" i="3"/>
  <c r="F30" i="1"/>
  <c r="E30" i="1"/>
  <c r="D32" i="1"/>
  <c r="D34" i="1" s="1"/>
  <c r="D34" i="3" l="1"/>
  <c r="I34" i="3" s="1"/>
  <c r="I52" i="3" s="1"/>
  <c r="F47" i="3"/>
  <c r="E47" i="3"/>
  <c r="D47" i="3"/>
  <c r="D16" i="3"/>
  <c r="D18" i="3" s="1"/>
  <c r="D52" i="1"/>
  <c r="F31" i="1"/>
  <c r="F32" i="1" s="1"/>
  <c r="E31" i="1"/>
  <c r="E32" i="1" s="1"/>
  <c r="D52" i="3" l="1"/>
  <c r="D35" i="3"/>
  <c r="E34" i="1"/>
  <c r="F34" i="1"/>
  <c r="F52" i="1" s="1"/>
  <c r="E6" i="3"/>
  <c r="I34" i="1" l="1"/>
  <c r="I52" i="1" s="1"/>
  <c r="E7" i="1"/>
  <c r="E5" i="3"/>
  <c r="D19" i="3"/>
  <c r="D51" i="3"/>
  <c r="E52" i="1"/>
  <c r="F12" i="1"/>
  <c r="D53" i="3" l="1"/>
  <c r="D55" i="3" s="1"/>
  <c r="D59" i="3" s="1"/>
  <c r="D60" i="3" s="1"/>
  <c r="E7" i="3"/>
  <c r="E14" i="3"/>
  <c r="E12" i="1"/>
  <c r="I12" i="1" s="1"/>
  <c r="E15" i="3" l="1"/>
  <c r="E14" i="1"/>
  <c r="E16" i="3" l="1"/>
  <c r="E15" i="1"/>
  <c r="E16" i="1" s="1"/>
  <c r="E18" i="1" s="1"/>
  <c r="F6" i="3"/>
  <c r="F5" i="3" l="1"/>
  <c r="E18" i="3"/>
  <c r="E51" i="1"/>
  <c r="E53" i="1" s="1"/>
  <c r="E55" i="1" s="1"/>
  <c r="E59" i="1" s="1"/>
  <c r="E60" i="1" s="1"/>
  <c r="D18" i="1"/>
  <c r="F7" i="1"/>
  <c r="F14" i="1"/>
  <c r="E51" i="3" l="1"/>
  <c r="E53" i="3" s="1"/>
  <c r="E19" i="3"/>
  <c r="F7" i="3"/>
  <c r="F14" i="3"/>
  <c r="F15" i="1"/>
  <c r="D51" i="1"/>
  <c r="D53" i="1" s="1"/>
  <c r="D59" i="1" l="1"/>
  <c r="E55" i="3"/>
  <c r="E59" i="3" s="1"/>
  <c r="E60" i="3" s="1"/>
  <c r="F15" i="3"/>
  <c r="F16" i="1"/>
  <c r="F18" i="1" s="1"/>
  <c r="D60" i="1" l="1"/>
  <c r="F16" i="3"/>
  <c r="F51" i="1"/>
  <c r="F53" i="1" s="1"/>
  <c r="F55" i="1" s="1"/>
  <c r="F59" i="1" l="1"/>
  <c r="F18" i="3"/>
  <c r="F51" i="3" s="1"/>
  <c r="F60" i="1" l="1"/>
  <c r="F53" i="3"/>
  <c r="F55" i="3" s="1"/>
  <c r="F59" i="3" s="1"/>
  <c r="F19" i="3"/>
  <c r="F60" i="3" l="1"/>
  <c r="W13" i="5" l="1"/>
  <c r="H5" i="3"/>
  <c r="H14" i="3" l="1"/>
  <c r="H15" i="3" s="1"/>
  <c r="H16" i="3" s="1"/>
  <c r="H5" i="1"/>
  <c r="W18" i="5"/>
  <c r="W23" i="5" s="1"/>
  <c r="H37" i="3" l="1"/>
  <c r="H14" i="1"/>
  <c r="H15" i="1" s="1"/>
  <c r="H16" i="1" s="1"/>
  <c r="X13" i="5"/>
  <c r="H6" i="3"/>
  <c r="AA11" i="5"/>
  <c r="AA13" i="5" s="1"/>
  <c r="Y11" i="5"/>
  <c r="Y13" i="5" s="1"/>
  <c r="H6" i="1" l="1"/>
  <c r="H7" i="1" s="1"/>
  <c r="H7" i="3"/>
  <c r="X18" i="5"/>
  <c r="X23" i="5" s="1"/>
  <c r="H18" i="3"/>
  <c r="AA16" i="5"/>
  <c r="H38" i="3"/>
  <c r="H38" i="1" s="1"/>
  <c r="AF13" i="5"/>
  <c r="AF18" i="5" s="1"/>
  <c r="Y16" i="5"/>
  <c r="Y18" i="5" s="1"/>
  <c r="H37" i="1"/>
  <c r="H44" i="1" l="1"/>
  <c r="H46" i="1" s="1"/>
  <c r="H39" i="1"/>
  <c r="H18" i="1"/>
  <c r="H51" i="1" s="1"/>
  <c r="H53" i="1" s="1"/>
  <c r="H55" i="1" s="1"/>
  <c r="H59" i="1" s="1"/>
  <c r="H60" i="1" s="1"/>
  <c r="H51" i="3"/>
  <c r="H53" i="3" s="1"/>
  <c r="H55" i="3" s="1"/>
  <c r="H59" i="3" s="1"/>
  <c r="H60" i="3" s="1"/>
  <c r="H19" i="3"/>
  <c r="H39" i="3"/>
  <c r="H47" i="3" s="1"/>
  <c r="Y23" i="5"/>
  <c r="AA18" i="5"/>
  <c r="X30" i="5" l="1"/>
  <c r="AA23" i="5"/>
  <c r="M13" i="5" l="1"/>
  <c r="G5" i="3"/>
  <c r="M18" i="5" l="1"/>
  <c r="M23" i="5" s="1"/>
  <c r="G5" i="1"/>
  <c r="G14" i="3"/>
  <c r="I5" i="3"/>
  <c r="G37" i="3"/>
  <c r="V13" i="5" l="1"/>
  <c r="V18" i="5" s="1"/>
  <c r="N13" i="5"/>
  <c r="Q11" i="5"/>
  <c r="Q13" i="5" s="1"/>
  <c r="G6" i="3"/>
  <c r="O11" i="5"/>
  <c r="O13" i="5" s="1"/>
  <c r="G37" i="1"/>
  <c r="G44" i="1" s="1"/>
  <c r="I14" i="3"/>
  <c r="G15" i="3"/>
  <c r="I5" i="1"/>
  <c r="G14" i="1"/>
  <c r="N18" i="5" l="1"/>
  <c r="N23" i="5" s="1"/>
  <c r="G15" i="1"/>
  <c r="I14" i="1"/>
  <c r="G16" i="3"/>
  <c r="I16" i="3" s="1"/>
  <c r="I15" i="3"/>
  <c r="G6" i="1"/>
  <c r="I6" i="3"/>
  <c r="G7" i="3"/>
  <c r="I7" i="3" s="1"/>
  <c r="Q16" i="5"/>
  <c r="G38" i="3"/>
  <c r="O16" i="5"/>
  <c r="O18" i="5" s="1"/>
  <c r="G18" i="3" l="1"/>
  <c r="I6" i="1"/>
  <c r="G7" i="1"/>
  <c r="I7" i="1" s="1"/>
  <c r="G19" i="3"/>
  <c r="I18" i="3"/>
  <c r="I51" i="3" s="1"/>
  <c r="I53" i="3" s="1"/>
  <c r="I55" i="3" s="1"/>
  <c r="G51" i="3"/>
  <c r="G53" i="3" s="1"/>
  <c r="G55" i="3" s="1"/>
  <c r="G59" i="3" s="1"/>
  <c r="G16" i="1"/>
  <c r="I16" i="1" s="1"/>
  <c r="I15" i="1"/>
  <c r="Q18" i="5"/>
  <c r="O23" i="5"/>
  <c r="G38" i="1"/>
  <c r="G39" i="3"/>
  <c r="G18" i="1" l="1"/>
  <c r="G51" i="1" s="1"/>
  <c r="G53" i="1" s="1"/>
  <c r="G55" i="1" s="1"/>
  <c r="I59" i="3"/>
  <c r="G60" i="3"/>
  <c r="I60" i="3" s="1"/>
  <c r="N30" i="5"/>
  <c r="Q23" i="5"/>
  <c r="G47" i="3"/>
  <c r="I46" i="3"/>
  <c r="G39" i="1"/>
  <c r="G46" i="1"/>
  <c r="I46" i="1" s="1"/>
  <c r="I18" i="1" l="1"/>
  <c r="I51" i="1" s="1"/>
  <c r="I53" i="1" s="1"/>
  <c r="G59" i="1"/>
  <c r="I55" i="1"/>
  <c r="G60" i="1" l="1"/>
  <c r="I60" i="1" s="1"/>
  <c r="I59" i="1"/>
</calcChain>
</file>

<file path=xl/sharedStrings.xml><?xml version="1.0" encoding="utf-8"?>
<sst xmlns="http://schemas.openxmlformats.org/spreadsheetml/2006/main" count="2198" uniqueCount="390">
  <si>
    <t>PR19 Business Retail Compliance with Price Control and True-up</t>
  </si>
  <si>
    <t>Model Overview</t>
  </si>
  <si>
    <t>Business Retail Revenue- Compliance with Control (2022-23 Prices)</t>
  </si>
  <si>
    <t>Source</t>
  </si>
  <si>
    <t>Customer Group 1 (Water&lt;50ML)</t>
  </si>
  <si>
    <t>2020-21</t>
  </si>
  <si>
    <t>2021-22</t>
  </si>
  <si>
    <t>2022-23</t>
  </si>
  <si>
    <t>2023-24</t>
  </si>
  <si>
    <t>2024-25</t>
  </si>
  <si>
    <t>2020-25</t>
  </si>
  <si>
    <t>Wholesale Charges Revenue (£m, 2022-23 Prices)</t>
  </si>
  <si>
    <t>2020-21 to 2022-23 Data is Obtained from APR Table 2G. 2023-24 and 2024-25 Data is obtained from PD2 of the Business Plan Tables</t>
  </si>
  <si>
    <t>Retail Revenue (£m, 2022-23 Prices)</t>
  </si>
  <si>
    <t>Total Revenue (£m, 2022-23 Prices)</t>
  </si>
  <si>
    <t>Calculated Cell</t>
  </si>
  <si>
    <t>Number of Customers (nr)</t>
  </si>
  <si>
    <t>Allowed Retail Cost per Customer excl margin(£/cust, 2022-23 Prices)</t>
  </si>
  <si>
    <t>Information for 2020-21 and 2021-22 from Financial Model and 2022-23 onwards from in-period ODI model</t>
  </si>
  <si>
    <t>Allowed Retail costs excl Margin (£m, 2022-23 Prices)</t>
  </si>
  <si>
    <t>Net Margin</t>
  </si>
  <si>
    <t>Allowed Margin</t>
  </si>
  <si>
    <t>Business Costs (Wholesale and Retail net of Margin) (£m, nominal)</t>
  </si>
  <si>
    <t>Margin Value (£m, 2022-23 Prices)</t>
  </si>
  <si>
    <t>Total Allowed Revenue (£m, 2022-23 Prices)</t>
  </si>
  <si>
    <t>Over/(Under) Recovery (£m)</t>
  </si>
  <si>
    <t>Over/(Under) Recovery (%)</t>
  </si>
  <si>
    <t>Customer Group 1 (Wastewater)</t>
  </si>
  <si>
    <t>Wholesale Charge (£m, 2022-23 Prices)</t>
  </si>
  <si>
    <t>2020-21 to 2022-23 Data is Obtained from APR Table 2H. 2023-24 and 2024-25 Data is obtained from PD2 of the Business Plan Tables</t>
  </si>
  <si>
    <t>Customer Group 2 (Water&gt;50Ml)</t>
  </si>
  <si>
    <t>Gross Margin</t>
  </si>
  <si>
    <t>Retail Allowed Revenue (£m, 2022-23 Prices)</t>
  </si>
  <si>
    <t>Business Retail Revenue Reconciliation Adjustment</t>
  </si>
  <si>
    <t>Customer Group 1 (Water&lt;50ML) Over/(Under) Recovery (£m, 2022-23 Prices)</t>
  </si>
  <si>
    <t>Customer Group 1 (Wastewater) Over/(Under) Recovery (£m, 2022-23 Prices)</t>
  </si>
  <si>
    <t>Total Group 1 Over/(Under) Recovery (£m, 2022-23 Prices)</t>
  </si>
  <si>
    <t xml:space="preserve">Total Revenue Imbalance for True-up(£m, 2022-23 Prices) </t>
  </si>
  <si>
    <t>Time Value of Money Adjustment</t>
  </si>
  <si>
    <t>WACC</t>
  </si>
  <si>
    <t>PR19 Allowed Appointee Cost of Capital</t>
  </si>
  <si>
    <t>Business Retail Revenue- Compliance with Control (Outturn Prices)</t>
  </si>
  <si>
    <t>Wholesale Charges Revenue (£m, outturn)</t>
  </si>
  <si>
    <t>Retail Revenue (£m, outturn)</t>
  </si>
  <si>
    <t>Total Revenue (£m, outturn)</t>
  </si>
  <si>
    <t>Allowed Retail Cost per Customer excl margin(£/cust, outturn)</t>
  </si>
  <si>
    <t>Allowed Retail costs excl Margin (£m, outturn)</t>
  </si>
  <si>
    <t>Margin Value (£m, outturn)</t>
  </si>
  <si>
    <t>Total Allowed Revenue (£m, outturn)</t>
  </si>
  <si>
    <t>Wholesale Charge (£m, outturn)</t>
  </si>
  <si>
    <t>Retail Allowed Revenue (£m, outturn)</t>
  </si>
  <si>
    <t>Customer Group 1 (Water&lt;50ML) Over/(Under) Recovery (£m, outturn)</t>
  </si>
  <si>
    <t>Customer Group 1 (Wastewater) Over/(Under) Recovery (£m, outturn)</t>
  </si>
  <si>
    <t>Total Group 1 Over/(Under) Recovery (£m, outturn)</t>
  </si>
  <si>
    <t>PD1</t>
  </si>
  <si>
    <t>Ofwat Bon Numbers</t>
  </si>
  <si>
    <t>Inflation</t>
  </si>
  <si>
    <t>Line description</t>
  </si>
  <si>
    <t>Units</t>
  </si>
  <si>
    <t>DPs</t>
  </si>
  <si>
    <t>2011-12</t>
  </si>
  <si>
    <t>2012-13</t>
  </si>
  <si>
    <t>2013-14</t>
  </si>
  <si>
    <t>2014-15</t>
  </si>
  <si>
    <t>2015-16</t>
  </si>
  <si>
    <t>2016-17</t>
  </si>
  <si>
    <t>2017-18</t>
  </si>
  <si>
    <t>2018-19</t>
  </si>
  <si>
    <t>2019-20</t>
  </si>
  <si>
    <t>2025-26</t>
  </si>
  <si>
    <t>2026-27</t>
  </si>
  <si>
    <t>2027-28</t>
  </si>
  <si>
    <t>2028-29</t>
  </si>
  <si>
    <t>2029-30</t>
  </si>
  <si>
    <t>2030-31</t>
  </si>
  <si>
    <t>2031-32</t>
  </si>
  <si>
    <t>2032-33</t>
  </si>
  <si>
    <t>2033-34</t>
  </si>
  <si>
    <t>2034-35</t>
  </si>
  <si>
    <t>PR24 BP reference</t>
  </si>
  <si>
    <t>Retail price index</t>
  </si>
  <si>
    <t>RPI: Months of actual data for Financial Year</t>
  </si>
  <si>
    <t>nr</t>
  </si>
  <si>
    <t>PD1.1</t>
  </si>
  <si>
    <t>PB00000_PR24</t>
  </si>
  <si>
    <t xml:space="preserve">Retail Price Index for April </t>
  </si>
  <si>
    <t>PD1.2</t>
  </si>
  <si>
    <t>BB3805AL_PR24</t>
  </si>
  <si>
    <t xml:space="preserve">Retail Price Index for May </t>
  </si>
  <si>
    <t>PD1.3</t>
  </si>
  <si>
    <t>BB3805MY_PR24</t>
  </si>
  <si>
    <t xml:space="preserve">Retail Price Index for June </t>
  </si>
  <si>
    <t>PD1.4</t>
  </si>
  <si>
    <t>BB3805JN_PR24</t>
  </si>
  <si>
    <t xml:space="preserve">Retail Price Index for July </t>
  </si>
  <si>
    <t>PD1.5</t>
  </si>
  <si>
    <t>BB3805JL_PR24</t>
  </si>
  <si>
    <t>Retail Price Index for August</t>
  </si>
  <si>
    <t>PD1.6</t>
  </si>
  <si>
    <t>BB3805AT_PR24</t>
  </si>
  <si>
    <t>Retail Price Index for September</t>
  </si>
  <si>
    <t>PD1.7</t>
  </si>
  <si>
    <t>BB3805SR_PR24</t>
  </si>
  <si>
    <t>Retail Price Index for October</t>
  </si>
  <si>
    <t>PD1.8</t>
  </si>
  <si>
    <t>BB3805OR_PR24</t>
  </si>
  <si>
    <t xml:space="preserve">Retail Price Index for November </t>
  </si>
  <si>
    <t>PD1.9</t>
  </si>
  <si>
    <t>BB3805NR_PR24</t>
  </si>
  <si>
    <t xml:space="preserve">Retail Price Index for December </t>
  </si>
  <si>
    <t>PD1.10</t>
  </si>
  <si>
    <t>BB3805DR_PR24</t>
  </si>
  <si>
    <t xml:space="preserve">Retail Price Index for January </t>
  </si>
  <si>
    <t>PD1.11</t>
  </si>
  <si>
    <t>BB3805JY_PR24</t>
  </si>
  <si>
    <t xml:space="preserve">Retail Price Index for February </t>
  </si>
  <si>
    <t>PD1.12</t>
  </si>
  <si>
    <t>BB3805FY_PR24</t>
  </si>
  <si>
    <t xml:space="preserve">Retail Price Index for March </t>
  </si>
  <si>
    <t>PD1.13</t>
  </si>
  <si>
    <t>BB3805MH_PR24</t>
  </si>
  <si>
    <t>Consumer price index (including housing costs)</t>
  </si>
  <si>
    <t>CPIH: Months of actual data for Financial Year</t>
  </si>
  <si>
    <t>PD1.14</t>
  </si>
  <si>
    <t>PB00003_PR24</t>
  </si>
  <si>
    <t xml:space="preserve">Consumer Price Index (with housing) for April </t>
  </si>
  <si>
    <t>PD1.15</t>
  </si>
  <si>
    <t>BB3905AL_PR24</t>
  </si>
  <si>
    <t xml:space="preserve">Consumer Price Index (with housing) for May </t>
  </si>
  <si>
    <t>PD1.16</t>
  </si>
  <si>
    <t>BB3905MY_PR24</t>
  </si>
  <si>
    <t xml:space="preserve">Consumer Price Index (with housing) for June </t>
  </si>
  <si>
    <t>PD1.17</t>
  </si>
  <si>
    <t>BB3905JN_PR24</t>
  </si>
  <si>
    <t xml:space="preserve">Consumer Price Index (with housing) for July </t>
  </si>
  <si>
    <t>PD1.18</t>
  </si>
  <si>
    <t>BB3905JL_PR24</t>
  </si>
  <si>
    <t>Consumer Price Index (with housing) for August</t>
  </si>
  <si>
    <t>PD1.19</t>
  </si>
  <si>
    <t>BB3905AT_PR24</t>
  </si>
  <si>
    <t>Consumer Price Index (with housing) for September</t>
  </si>
  <si>
    <t>PD1.20</t>
  </si>
  <si>
    <t>BB3905SR_PR24</t>
  </si>
  <si>
    <t>Consumer Price Index (with housing) for October</t>
  </si>
  <si>
    <t>PD1.21</t>
  </si>
  <si>
    <t>BB3905OR_PR24</t>
  </si>
  <si>
    <t xml:space="preserve">Consumer Price Index (with housing) for November </t>
  </si>
  <si>
    <t>PD1.22</t>
  </si>
  <si>
    <t>BB3905NR_PR24</t>
  </si>
  <si>
    <t xml:space="preserve">Consumer Price Index (with housing) for December </t>
  </si>
  <si>
    <t>PD1.23</t>
  </si>
  <si>
    <t>BB3905DR_PR24</t>
  </si>
  <si>
    <t xml:space="preserve">Consumer Price Index (with housing) for January </t>
  </si>
  <si>
    <t>PD1.24</t>
  </si>
  <si>
    <t>BB3905JY_PR24</t>
  </si>
  <si>
    <t xml:space="preserve">Consumer Price Index (with housing) for February </t>
  </si>
  <si>
    <t>PD1.25</t>
  </si>
  <si>
    <t>BB3905FY_PR24</t>
  </si>
  <si>
    <t xml:space="preserve">Consumer Price Index (with housing) for March </t>
  </si>
  <si>
    <t>PD1.26</t>
  </si>
  <si>
    <t>BB3905MH_PR24</t>
  </si>
  <si>
    <t>Indexation rate for index linked debt percentage increase</t>
  </si>
  <si>
    <t>Indexation rate for RPI index linked debt percentage increase</t>
  </si>
  <si>
    <t>%</t>
  </si>
  <si>
    <t>PD1.27</t>
  </si>
  <si>
    <t>PD1_27_PR24</t>
  </si>
  <si>
    <t>Indexation rate for CPIH index linked debt percentage increase</t>
  </si>
  <si>
    <t>PD1.28</t>
  </si>
  <si>
    <t>PD1_28_PR24</t>
  </si>
  <si>
    <t>Financial year average indices</t>
  </si>
  <si>
    <t>RPI: Financial year average indices</t>
  </si>
  <si>
    <t>PD1.29</t>
  </si>
  <si>
    <t>PB00113BP_PR24</t>
  </si>
  <si>
    <t>CPIH: Financial year average indices</t>
  </si>
  <si>
    <t>PD1.30</t>
  </si>
  <si>
    <t>PB00200_PR24</t>
  </si>
  <si>
    <t>Year on year % change</t>
  </si>
  <si>
    <t>RPI: November year on year %</t>
  </si>
  <si>
    <t>PD1.31</t>
  </si>
  <si>
    <t>APP23001_PR24</t>
  </si>
  <si>
    <t>RPI: Financial year average indices year on year %</t>
  </si>
  <si>
    <t>PD1.32</t>
  </si>
  <si>
    <t>APP23002_PR24</t>
  </si>
  <si>
    <t>RPI: Financial year end indices year on year %</t>
  </si>
  <si>
    <t>PD1.33</t>
  </si>
  <si>
    <t>APP23003_PR24</t>
  </si>
  <si>
    <t>CPIH: November year on year %</t>
  </si>
  <si>
    <t>PD1.34</t>
  </si>
  <si>
    <t>APP23004_PR24</t>
  </si>
  <si>
    <t>CPIH: Financial year average indices year on year %</t>
  </si>
  <si>
    <t>PD1.35</t>
  </si>
  <si>
    <t>APP23005_PR24</t>
  </si>
  <si>
    <t>CPIH: Financial year end indices year on year %</t>
  </si>
  <si>
    <t>PD1.36</t>
  </si>
  <si>
    <t>APP23006_PR24</t>
  </si>
  <si>
    <t>Wedge between RPI and CPIH</t>
  </si>
  <si>
    <t>PD1.37</t>
  </si>
  <si>
    <t>APP23007_PR24</t>
  </si>
  <si>
    <t>Long term inflation rates</t>
  </si>
  <si>
    <t>Long term RPI inflation rate</t>
  </si>
  <si>
    <t>Long term CPIH inflation rate</t>
  </si>
  <si>
    <t>PD1.38</t>
  </si>
  <si>
    <t>APP23009_PR24</t>
  </si>
  <si>
    <t>PD2</t>
  </si>
  <si>
    <t>Dŵr Cymru</t>
  </si>
  <si>
    <t>Non-household water - revenues by tariff type</t>
  </si>
  <si>
    <t>£m</t>
  </si>
  <si>
    <t>000s</t>
  </si>
  <si>
    <t>£</t>
  </si>
  <si>
    <t>RAG 4 reference</t>
  </si>
  <si>
    <t>Wholesale charges revenue</t>
  </si>
  <si>
    <t>Retail revenue</t>
  </si>
  <si>
    <t>Total revenue</t>
  </si>
  <si>
    <t>Number of connections</t>
  </si>
  <si>
    <t>Average non-household retail revenue per connection</t>
  </si>
  <si>
    <t>Allowed average non-household retail cost</t>
  </si>
  <si>
    <t>Outcome delivery incentive (ODI) payment</t>
  </si>
  <si>
    <t>Allowed average non-household retail cost after ODI payment</t>
  </si>
  <si>
    <t>Allowed margin</t>
  </si>
  <si>
    <t>Allowed average non-household retail revenue per connection</t>
  </si>
  <si>
    <t>Default tariffs - customer group 1</t>
  </si>
  <si>
    <t>Tariff type 1</t>
  </si>
  <si>
    <t>PD2.1</t>
  </si>
  <si>
    <t>2G.1</t>
  </si>
  <si>
    <t>CR1003WWCR_PR24</t>
  </si>
  <si>
    <t>CR1003WRR_PR24</t>
  </si>
  <si>
    <t>CR1003WTR_PR24</t>
  </si>
  <si>
    <t>CR1043WCO_PR24</t>
  </si>
  <si>
    <t>CR1043WRPC_PR24</t>
  </si>
  <si>
    <t>B0081TAANH_PR24</t>
  </si>
  <si>
    <t>B0081TAODI_PR24</t>
  </si>
  <si>
    <t>B0081TAAANH_PR24</t>
  </si>
  <si>
    <t>B0081TAAM_PR24</t>
  </si>
  <si>
    <t>B0081TAAHRC_PR24</t>
  </si>
  <si>
    <t>Tariff type 2</t>
  </si>
  <si>
    <t>PD2.2</t>
  </si>
  <si>
    <t>2G.2</t>
  </si>
  <si>
    <t>CR1004WWCR_PR24</t>
  </si>
  <si>
    <t>CR1004WRR_PR24</t>
  </si>
  <si>
    <t>CR1004WTR_PR24</t>
  </si>
  <si>
    <t>CR1044WCO_PR24</t>
  </si>
  <si>
    <t>CR1044WRPC_PR24</t>
  </si>
  <si>
    <t>B0082TAANH_PR24</t>
  </si>
  <si>
    <t>B0082TAODI_PR24</t>
  </si>
  <si>
    <t>B0082TAAANH_PR24</t>
  </si>
  <si>
    <t>B0082TAAM_PR24</t>
  </si>
  <si>
    <t>B0082TAAHRC_PR24</t>
  </si>
  <si>
    <t>Total default tariffs customer group 1</t>
  </si>
  <si>
    <t>PD2.3</t>
  </si>
  <si>
    <t>2G.3</t>
  </si>
  <si>
    <t>B0083TWCR_PR24</t>
  </si>
  <si>
    <t>B0083TWRR_PR24</t>
  </si>
  <si>
    <t>B0083TWTR_PR24</t>
  </si>
  <si>
    <t>B0083TWNC_PR24</t>
  </si>
  <si>
    <t>B0083TWAHRR_PR24</t>
  </si>
  <si>
    <t>B0083TWAANH_PR24</t>
  </si>
  <si>
    <t>B0083TWODI_PR24</t>
  </si>
  <si>
    <t>B0083TWAAANH_PR24</t>
  </si>
  <si>
    <t>B0083TWAM_PR24</t>
  </si>
  <si>
    <t>B0083TWAHRC_PR24</t>
  </si>
  <si>
    <t>Default tariffs - customer group 2</t>
  </si>
  <si>
    <t>PD2.4</t>
  </si>
  <si>
    <t>2G.4</t>
  </si>
  <si>
    <t>CR1005WWCR_PR24</t>
  </si>
  <si>
    <t>CR1005WRR_PR24</t>
  </si>
  <si>
    <t>CR1005WTR_PR24</t>
  </si>
  <si>
    <t>CR1045WCO_PR24</t>
  </si>
  <si>
    <t>CR1045WRPC_PR24</t>
  </si>
  <si>
    <t>B0084TAANH_PR24</t>
  </si>
  <si>
    <t>B0084TAODI_PR24</t>
  </si>
  <si>
    <t>B0084TAAANH_PR24</t>
  </si>
  <si>
    <t>B0084TAM_PR24</t>
  </si>
  <si>
    <t>B0084TAHRC_PR24</t>
  </si>
  <si>
    <t>Total default tariffs</t>
  </si>
  <si>
    <t>PD2.5</t>
  </si>
  <si>
    <t>2G.5</t>
  </si>
  <si>
    <t>B0085TWCR_PR24</t>
  </si>
  <si>
    <t>B0085TWRR_PR24</t>
  </si>
  <si>
    <t>B0085TWTR_PR24</t>
  </si>
  <si>
    <t>B0085TWNC_PR24</t>
  </si>
  <si>
    <t>B0085TWAHRR_PR24</t>
  </si>
  <si>
    <t>B0085TAANH_PR24</t>
  </si>
  <si>
    <t>B0085TAODI_PR24</t>
  </si>
  <si>
    <t>B0085TAAANH_PR24</t>
  </si>
  <si>
    <t>B0085TAAM_PR24</t>
  </si>
  <si>
    <t>B0085TAAHRC_PR24</t>
  </si>
  <si>
    <t>Non-Default tariffs</t>
  </si>
  <si>
    <t>Total non-default tariffs</t>
  </si>
  <si>
    <t>PD2.6</t>
  </si>
  <si>
    <t>2G.6</t>
  </si>
  <si>
    <t>B0376TN_WCR_PR24</t>
  </si>
  <si>
    <t>B0376TN_RR_PR24</t>
  </si>
  <si>
    <t>B0376TN_TR_PR24</t>
  </si>
  <si>
    <t>B0376TN_NC_PR24</t>
  </si>
  <si>
    <t>B0376TN_AHRR_PR24</t>
  </si>
  <si>
    <t>Total</t>
  </si>
  <si>
    <t>PD2.7</t>
  </si>
  <si>
    <t>2G.7</t>
  </si>
  <si>
    <t>B0377TT_WCR_PR24</t>
  </si>
  <si>
    <t>B0377TT_RR_PR24</t>
  </si>
  <si>
    <t>B0377TT_TR_PR24</t>
  </si>
  <si>
    <t>B0377TT_NC_PR24</t>
  </si>
  <si>
    <t>B0377TT_AHRR_PR24</t>
  </si>
  <si>
    <t>Number of customers</t>
  </si>
  <si>
    <t>Average non-household retail revenue per customer</t>
  </si>
  <si>
    <t>Revenue per customer</t>
  </si>
  <si>
    <t>PD2.8</t>
  </si>
  <si>
    <t>2G.8</t>
  </si>
  <si>
    <t>B0378T_NC_PR24</t>
  </si>
  <si>
    <t>B0378T_AHRR_PR24</t>
  </si>
  <si>
    <t>PD3</t>
  </si>
  <si>
    <t>Non-household wastewater - revenues by tariff type</t>
  </si>
  <si>
    <t>PD3.1</t>
  </si>
  <si>
    <t>2H.1</t>
  </si>
  <si>
    <t>CR1002SWCR_PR24</t>
  </si>
  <si>
    <t>CR1002SRR_PR24</t>
  </si>
  <si>
    <t>CR1002STR_PR24</t>
  </si>
  <si>
    <t>CR1042SCO_PR24</t>
  </si>
  <si>
    <t>CR1042SRPC_PR24</t>
  </si>
  <si>
    <t>B0086TAANH_PR24</t>
  </si>
  <si>
    <t>B0086TAODI_PR24</t>
  </si>
  <si>
    <t>B0086TAAANH_PR24</t>
  </si>
  <si>
    <t>B0086TAAM_PR24</t>
  </si>
  <si>
    <t>B0086TAAHRC_PR24</t>
  </si>
  <si>
    <t>PD3.2</t>
  </si>
  <si>
    <t>2H.2</t>
  </si>
  <si>
    <t>CR1003SWCR_PR24</t>
  </si>
  <si>
    <t>CR1003SRR_PR24</t>
  </si>
  <si>
    <t>CR1003STR_PR24</t>
  </si>
  <si>
    <t>CR1043SCO_PR24</t>
  </si>
  <si>
    <t>CR1043SRPC_PR24</t>
  </si>
  <si>
    <t>B0087TAANH_PR24</t>
  </si>
  <si>
    <t>B0087TAODI_PR24</t>
  </si>
  <si>
    <t>B0087TAAANH_PR24</t>
  </si>
  <si>
    <t>B0087TAAM_PR24</t>
  </si>
  <si>
    <t>B0087TAAHRC_PR24</t>
  </si>
  <si>
    <t>Tariff type 3</t>
  </si>
  <si>
    <t>PD3.3</t>
  </si>
  <si>
    <t>2H.3</t>
  </si>
  <si>
    <t>CR1004SWCR_PR24</t>
  </si>
  <si>
    <t>CR1004SRR_PR24</t>
  </si>
  <si>
    <t>CR1004STR_PR24</t>
  </si>
  <si>
    <t>CR1044SCO_PR24</t>
  </si>
  <si>
    <t>CR1044SRPC_PR24</t>
  </si>
  <si>
    <t>B0088TWAANH_PR24</t>
  </si>
  <si>
    <t>B0088TWODI_PR24</t>
  </si>
  <si>
    <t>B0088TWAANHO_PR24</t>
  </si>
  <si>
    <t>B0088TWAM_PR24</t>
  </si>
  <si>
    <t>B0088TWAHRC_PR24</t>
  </si>
  <si>
    <t>PD3.4</t>
  </si>
  <si>
    <t>2H.4</t>
  </si>
  <si>
    <t>B0089TWCR_PR24</t>
  </si>
  <si>
    <t>B0089TWRR_PR24</t>
  </si>
  <si>
    <t>B0089TWTR_PR24</t>
  </si>
  <si>
    <t>B0089TWNC_PR24</t>
  </si>
  <si>
    <t>B0089TWAHRR_PR24</t>
  </si>
  <si>
    <t>B0089TWAANH_PR24</t>
  </si>
  <si>
    <t>B0089TWODI_PR24</t>
  </si>
  <si>
    <t>B0089TWAANHO_PR24</t>
  </si>
  <si>
    <t>B0089TWAM_PR24</t>
  </si>
  <si>
    <t>B0089TWAHRC_PR24</t>
  </si>
  <si>
    <t>PD3.5</t>
  </si>
  <si>
    <t>2H.5</t>
  </si>
  <si>
    <t>CR1001SWCR_PR24</t>
  </si>
  <si>
    <t>CR1001SRR_PR24</t>
  </si>
  <si>
    <t>CR1001STR_PR24</t>
  </si>
  <si>
    <t>CR1041SCO_PR24</t>
  </si>
  <si>
    <t>CR1041SRPC_PR24</t>
  </si>
  <si>
    <t xml:space="preserve">Total </t>
  </si>
  <si>
    <t>PD3.6</t>
  </si>
  <si>
    <t>2H.6</t>
  </si>
  <si>
    <t>CR1030SWCR_PR24</t>
  </si>
  <si>
    <t>CR1030SRR_PR24</t>
  </si>
  <si>
    <t>CR1030STR_PR24</t>
  </si>
  <si>
    <t>CR1066SCO_PR24</t>
  </si>
  <si>
    <t>CR1066SRPC_PR24</t>
  </si>
  <si>
    <t>B0090TAANH_PR24</t>
  </si>
  <si>
    <t>B0090TAODI_PR24</t>
  </si>
  <si>
    <t>B0090TAAANH_PR24</t>
  </si>
  <si>
    <t>B0090TAAM_PR24</t>
  </si>
  <si>
    <t>B0090TAAHRC_PR24</t>
  </si>
  <si>
    <t>PD3.7</t>
  </si>
  <si>
    <t>2H.7</t>
  </si>
  <si>
    <t>CR1030SCU_PR24</t>
  </si>
  <si>
    <t>CR1030SRPC_PR24</t>
  </si>
  <si>
    <t xml:space="preserve">Total Revenue Imbalance for True-up(£m, outturn Prices) </t>
  </si>
  <si>
    <t>Total Group 1 Revenue Adjustment (£m, 2017-18 Prices)</t>
  </si>
  <si>
    <t>Total Group 1 Revenue Adjustment (£m, Outturn)</t>
  </si>
  <si>
    <t>Total Group 1 Reveune Adjustment (£m, 2022-23 Prices)</t>
  </si>
  <si>
    <t xml:space="preserve">This model demonstrates compliance with the PR19 Business retail price control and calculates the business retail revenue adjustment but comparing the actual revenue collected to the allowed revenue. The PR19 Final Determination notification sets out the form of the control for business customers. 
The model has two different types of customers; group 1 and group 2. Group 2 customers are water customers that serve&gt;50Ml. A business decision was made not to collect the full allowed margin and therefore the model does not aim to collect the under-recovery as part of the PR24 reconciliation mechanism. Further commentary is provided in the Past Delivery Commentary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</si>
</sst>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_-* #,##0_-;\-* #,##0_-;_-* &quot;-&quot;??_-;_-@_-"/>
    <numFmt numFmtId="166" formatCode="0.000;\(0.000\)"/>
    <numFmt numFmtId="167" formatCode="0.0"/>
    <numFmt numFmtId="168" formatCode="0.000"/>
    <numFmt numFmtId="169" formatCode="#,##0_);\(#,##0\);&quot;-  &quot;;&quot; &quot;@&quot; &quot;"/>
    <numFmt numFmtId="170" formatCode="0.00%_);\-0.00%_);&quot;-  &quot;;&quot; &quot;@&quot; &quot;"/>
    <numFmt numFmtId="171" formatCode="#,##0.000"/>
    <numFmt numFmtId="172" formatCode="0.000%"/>
    <numFmt numFmtId="173" formatCode="_-* #,##0.000_-;\-* #,##0.000_-;_-* &quot;-&quot;??_-;_-@_-"/>
    <numFmt numFmtId="174" formatCode="0.00000000"/>
    <numFmt numFmtId="175" formatCode="0.0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1"/>
      <name val="Arial"/>
      <family val="2"/>
    </font>
    <font>
      <b/>
      <sz val="15"/>
      <color rgb="FF003479"/>
      <name val="Arial"/>
      <family val="2"/>
    </font>
    <font>
      <b/>
      <sz val="15"/>
      <color theme="3" tint="-0.249977111117893"/>
      <name val="Arial"/>
      <family val="2"/>
    </font>
    <font>
      <b/>
      <sz val="15"/>
      <color theme="1"/>
      <name val="Arial"/>
      <family val="2"/>
    </font>
    <font>
      <b/>
      <sz val="15"/>
      <color theme="0"/>
      <name val="Arial"/>
      <family val="2"/>
    </font>
    <font>
      <sz val="15"/>
      <color theme="0"/>
      <name val="Arial"/>
      <family val="2"/>
    </font>
    <font>
      <sz val="11"/>
      <color theme="0"/>
      <name val="Arial"/>
      <family val="2"/>
    </font>
    <font>
      <b/>
      <sz val="12"/>
      <color rgb="FF0078C9"/>
      <name val="Arial"/>
      <family val="2"/>
    </font>
    <font>
      <sz val="12"/>
      <color theme="1"/>
      <name val="Arial"/>
      <family val="2"/>
    </font>
    <font>
      <b/>
      <sz val="12"/>
      <color rgb="FFFF0000"/>
      <name val="Calibri"/>
      <family val="2"/>
      <scheme val="minor"/>
    </font>
    <font>
      <sz val="12"/>
      <color rgb="FF0078C9"/>
      <name val="Arial"/>
      <family val="2"/>
    </font>
    <font>
      <sz val="10"/>
      <name val="Arial"/>
      <family val="2"/>
    </font>
    <font>
      <b/>
      <sz val="10"/>
      <name val="Arial"/>
      <family val="2"/>
    </font>
    <font>
      <sz val="12"/>
      <name val="Arial"/>
      <family val="2"/>
    </font>
    <font>
      <sz val="12"/>
      <color rgb="FFFF0000"/>
      <name val="Arial"/>
      <family val="2"/>
    </font>
    <font>
      <sz val="18"/>
      <color rgb="FF003479"/>
      <name val="Arial"/>
      <family val="2"/>
    </font>
    <font>
      <b/>
      <sz val="15"/>
      <color rgb="FFFFFFFF"/>
      <name val="Arial"/>
      <family val="2"/>
    </font>
    <font>
      <sz val="11"/>
      <color rgb="FFFF0000"/>
      <name val="Arial"/>
      <family val="2"/>
    </font>
    <font>
      <sz val="12"/>
      <color theme="4"/>
      <name val="Arial"/>
      <family val="2"/>
    </font>
    <font>
      <sz val="11"/>
      <name val="Arial"/>
      <family val="2"/>
    </font>
    <font>
      <b/>
      <sz val="12"/>
      <name val="Arial"/>
      <family val="2"/>
    </font>
    <font>
      <b/>
      <sz val="13"/>
      <color theme="3"/>
      <name val="Arial"/>
      <family val="2"/>
    </font>
    <font>
      <b/>
      <sz val="12"/>
      <color theme="3"/>
      <name val="Arial"/>
      <family val="2"/>
    </font>
    <font>
      <sz val="12"/>
      <color rgb="FF000000"/>
      <name val="Arial"/>
      <family val="2"/>
    </font>
    <font>
      <sz val="12"/>
      <color rgb="FF002664"/>
      <name val="Arial"/>
      <family val="2"/>
    </font>
    <font>
      <sz val="12"/>
      <color indexed="8"/>
      <name val="Arial"/>
      <family val="2"/>
    </font>
    <font>
      <b/>
      <sz val="12"/>
      <color rgb="FF000000"/>
      <name val="Arial"/>
      <family val="2"/>
    </font>
    <font>
      <sz val="12"/>
      <color theme="3"/>
      <name val="Arial"/>
      <family val="2"/>
    </font>
    <font>
      <b/>
      <sz val="11"/>
      <color rgb="FFFF000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rgb="FF003595"/>
        <bgColor indexed="64"/>
      </patternFill>
    </fill>
    <fill>
      <patternFill patternType="solid">
        <fgColor theme="0"/>
        <bgColor indexed="64"/>
      </patternFill>
    </fill>
    <fill>
      <patternFill patternType="solid">
        <fgColor rgb="FFE0DCD8"/>
        <bgColor indexed="64"/>
      </patternFill>
    </fill>
    <fill>
      <patternFill patternType="solid">
        <fgColor rgb="FF84CEFF"/>
        <bgColor indexed="64"/>
      </patternFill>
    </fill>
    <fill>
      <patternFill patternType="solid">
        <fgColor rgb="FFD9D9D9"/>
        <bgColor indexed="64"/>
      </patternFill>
    </fill>
    <fill>
      <patternFill patternType="solid">
        <fgColor rgb="FFFFEFCA"/>
        <bgColor indexed="64"/>
      </patternFill>
    </fill>
    <fill>
      <patternFill patternType="solid">
        <fgColor rgb="FFFFFFFF"/>
        <bgColor indexed="64"/>
      </patternFill>
    </fill>
    <fill>
      <patternFill patternType="solid">
        <fgColor rgb="FFFFC000"/>
        <bgColor indexed="64"/>
      </patternFill>
    </fill>
    <fill>
      <patternFill patternType="solid">
        <fgColor theme="7" tint="0.79998168889431442"/>
        <bgColor indexed="64"/>
      </patternFill>
    </fill>
  </fills>
  <borders count="50">
    <border>
      <left/>
      <right/>
      <top/>
      <bottom/>
      <diagonal/>
    </border>
    <border>
      <left/>
      <right/>
      <top style="thin">
        <color indexed="64"/>
      </top>
      <bottom style="thin">
        <color indexed="64"/>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ck">
        <color rgb="FF808080"/>
      </left>
      <right style="thick">
        <color rgb="FF808080"/>
      </right>
      <top style="thick">
        <color rgb="FF808080"/>
      </top>
      <bottom style="thin">
        <color rgb="FF857362"/>
      </bottom>
      <diagonal/>
    </border>
    <border>
      <left style="thick">
        <color rgb="FF808080"/>
      </left>
      <right style="thick">
        <color rgb="FF808080"/>
      </right>
      <top/>
      <bottom style="thin">
        <color rgb="FF857362"/>
      </bottom>
      <diagonal/>
    </border>
    <border>
      <left style="thick">
        <color rgb="FF808080"/>
      </left>
      <right style="thick">
        <color rgb="FF808080"/>
      </right>
      <top style="thin">
        <color rgb="FF857362"/>
      </top>
      <bottom style="thick">
        <color rgb="FF808080"/>
      </bottom>
      <diagonal/>
    </border>
    <border>
      <left style="thick">
        <color rgb="FF808080"/>
      </left>
      <right style="thick">
        <color rgb="FF808080"/>
      </right>
      <top/>
      <bottom style="thick">
        <color rgb="FF808080"/>
      </bottom>
      <diagonal/>
    </border>
    <border>
      <left style="thick">
        <color rgb="FF808080"/>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style="thick">
        <color rgb="FF808080"/>
      </left>
      <right style="thick">
        <color rgb="FF808080"/>
      </right>
      <top style="thin">
        <color rgb="FF808080"/>
      </top>
      <bottom/>
      <diagonal/>
    </border>
    <border>
      <left style="thick">
        <color rgb="FF808080"/>
      </left>
      <right style="thin">
        <color rgb="FF808080"/>
      </right>
      <top style="medium">
        <color rgb="FF808080"/>
      </top>
      <bottom style="thick">
        <color rgb="FF808080"/>
      </bottom>
      <diagonal/>
    </border>
    <border>
      <left style="thin">
        <color rgb="FF808080"/>
      </left>
      <right style="thin">
        <color rgb="FF808080"/>
      </right>
      <top style="medium">
        <color rgb="FF808080"/>
      </top>
      <bottom style="thick">
        <color rgb="FF808080"/>
      </bottom>
      <diagonal/>
    </border>
    <border>
      <left style="thin">
        <color rgb="FF808080"/>
      </left>
      <right style="thick">
        <color rgb="FF808080"/>
      </right>
      <top style="medium">
        <color rgb="FF808080"/>
      </top>
      <bottom style="thick">
        <color rgb="FF808080"/>
      </bottom>
      <diagonal/>
    </border>
    <border>
      <left style="thick">
        <color rgb="FF808080"/>
      </left>
      <right style="thick">
        <color rgb="FF808080"/>
      </right>
      <top style="medium">
        <color rgb="FF808080"/>
      </top>
      <bottom style="thick">
        <color rgb="FF808080"/>
      </bottom>
      <diagonal/>
    </border>
    <border>
      <left/>
      <right/>
      <top/>
      <bottom style="thick">
        <color theme="4" tint="0.499984740745262"/>
      </bottom>
      <diagonal/>
    </border>
    <border>
      <left style="thick">
        <color rgb="FF808080"/>
      </left>
      <right style="thick">
        <color rgb="FF808080"/>
      </right>
      <top style="thick">
        <color rgb="FF808080"/>
      </top>
      <bottom/>
      <diagonal/>
    </border>
    <border>
      <left style="thick">
        <color rgb="FF808080"/>
      </left>
      <right style="thick">
        <color rgb="FF808080"/>
      </right>
      <top/>
      <bottom/>
      <diagonal/>
    </border>
    <border>
      <left style="thick">
        <color rgb="FF808080"/>
      </left>
      <right style="thin">
        <color rgb="FF808080"/>
      </right>
      <top/>
      <bottom style="thick">
        <color rgb="FF808080"/>
      </bottom>
      <diagonal/>
    </border>
    <border>
      <left style="thin">
        <color rgb="FF808080"/>
      </left>
      <right/>
      <top style="thin">
        <color rgb="FF808080"/>
      </top>
      <bottom style="thick">
        <color rgb="FF808080"/>
      </bottom>
      <diagonal/>
    </border>
    <border>
      <left/>
      <right/>
      <top style="thin">
        <color rgb="FF808080"/>
      </top>
      <bottom style="thick">
        <color rgb="FF808080"/>
      </bottom>
      <diagonal/>
    </border>
    <border>
      <left/>
      <right style="thin">
        <color rgb="FF808080"/>
      </right>
      <top style="thin">
        <color rgb="FF808080"/>
      </top>
      <bottom style="thick">
        <color rgb="FF808080"/>
      </bottom>
      <diagonal/>
    </border>
    <border>
      <left/>
      <right style="thick">
        <color rgb="FF808080"/>
      </right>
      <top style="thin">
        <color rgb="FF808080"/>
      </top>
      <bottom style="thick">
        <color rgb="FF808080"/>
      </bottom>
      <diagonal/>
    </border>
    <border>
      <left style="thick">
        <color rgb="FF808080"/>
      </left>
      <right style="thin">
        <color rgb="FF808080"/>
      </right>
      <top/>
      <bottom style="thin">
        <color rgb="FF808080"/>
      </bottom>
      <diagonal/>
    </border>
    <border>
      <left style="thin">
        <color rgb="FF808080"/>
      </left>
      <right/>
      <top style="thick">
        <color rgb="FF808080"/>
      </top>
      <bottom/>
      <diagonal/>
    </border>
    <border>
      <left/>
      <right/>
      <top style="thick">
        <color rgb="FF808080"/>
      </top>
      <bottom/>
      <diagonal/>
    </border>
    <border>
      <left/>
      <right style="thin">
        <color rgb="FF808080"/>
      </right>
      <top style="thick">
        <color rgb="FF808080"/>
      </top>
      <bottom/>
      <diagonal/>
    </border>
    <border>
      <left/>
      <right style="thick">
        <color rgb="FF808080"/>
      </right>
      <top style="thick">
        <color rgb="FF808080"/>
      </top>
      <bottom/>
      <diagonal/>
    </border>
    <border>
      <left style="thin">
        <color rgb="FF808080"/>
      </left>
      <right/>
      <top/>
      <bottom/>
      <diagonal/>
    </border>
    <border>
      <left/>
      <right style="thin">
        <color rgb="FF808080"/>
      </right>
      <top/>
      <bottom/>
      <diagonal/>
    </border>
    <border>
      <left/>
      <right style="thick">
        <color rgb="FF808080"/>
      </right>
      <top/>
      <bottom/>
      <diagonal/>
    </border>
    <border>
      <left style="thin">
        <color rgb="FF808080"/>
      </left>
      <right/>
      <top/>
      <bottom style="thick">
        <color rgb="FF808080"/>
      </bottom>
      <diagonal/>
    </border>
    <border>
      <left/>
      <right/>
      <top/>
      <bottom style="thick">
        <color rgb="FF808080"/>
      </bottom>
      <diagonal/>
    </border>
    <border>
      <left/>
      <right style="thin">
        <color rgb="FF808080"/>
      </right>
      <top/>
      <bottom style="thick">
        <color rgb="FF808080"/>
      </bottom>
      <diagonal/>
    </border>
    <border>
      <left/>
      <right style="thick">
        <color rgb="FF808080"/>
      </right>
      <top/>
      <bottom style="thick">
        <color rgb="FF808080"/>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169" fontId="5" fillId="0" borderId="0" applyFont="0" applyFill="0" applyBorder="0" applyProtection="0">
      <alignment vertical="top"/>
    </xf>
    <xf numFmtId="0" fontId="5" fillId="0" borderId="0"/>
    <xf numFmtId="0" fontId="5" fillId="0" borderId="0"/>
    <xf numFmtId="0" fontId="16" fillId="0" borderId="0"/>
    <xf numFmtId="170" fontId="5" fillId="0" borderId="0" applyFont="0" applyFill="0" applyBorder="0" applyProtection="0">
      <alignment vertical="top"/>
    </xf>
    <xf numFmtId="0" fontId="24" fillId="0" borderId="0"/>
    <xf numFmtId="0" fontId="26" fillId="0" borderId="30" applyNumberFormat="0" applyFill="0" applyAlignment="0" applyProtection="0"/>
    <xf numFmtId="164" fontId="5" fillId="0" borderId="0" applyFont="0" applyFill="0" applyBorder="0" applyAlignment="0" applyProtection="0"/>
  </cellStyleXfs>
  <cellXfs count="322">
    <xf numFmtId="0" fontId="0" fillId="0" borderId="0" xfId="0"/>
    <xf numFmtId="0" fontId="2" fillId="0" borderId="0" xfId="0" applyFont="1"/>
    <xf numFmtId="10" fontId="0" fillId="0" borderId="0" xfId="0" applyNumberFormat="1"/>
    <xf numFmtId="0" fontId="0" fillId="0" borderId="0" xfId="0" applyAlignment="1">
      <alignment horizontal="center" vertical="center"/>
    </xf>
    <xf numFmtId="165" fontId="0" fillId="0" borderId="0" xfId="1" applyNumberFormat="1" applyFont="1"/>
    <xf numFmtId="43" fontId="0" fillId="0" borderId="0" xfId="0" applyNumberFormat="1"/>
    <xf numFmtId="9" fontId="0" fillId="0" borderId="0" xfId="0" applyNumberFormat="1"/>
    <xf numFmtId="2" fontId="0" fillId="0" borderId="0" xfId="0" applyNumberFormat="1"/>
    <xf numFmtId="43" fontId="0" fillId="0" borderId="0" xfId="1" applyFont="1"/>
    <xf numFmtId="167" fontId="0" fillId="0" borderId="0" xfId="0" applyNumberFormat="1"/>
    <xf numFmtId="0" fontId="0" fillId="2" borderId="0" xfId="0" applyFill="1"/>
    <xf numFmtId="166" fontId="0" fillId="2" borderId="0" xfId="0" applyNumberFormat="1" applyFill="1"/>
    <xf numFmtId="166" fontId="0" fillId="0" borderId="0" xfId="0" applyNumberFormat="1"/>
    <xf numFmtId="0" fontId="0" fillId="0" borderId="0" xfId="0" applyAlignment="1">
      <alignment vertical="top" wrapText="1"/>
    </xf>
    <xf numFmtId="0" fontId="3" fillId="3" borderId="0" xfId="0" applyFont="1" applyFill="1"/>
    <xf numFmtId="0" fontId="4" fillId="3" borderId="0" xfId="0" applyFont="1" applyFill="1"/>
    <xf numFmtId="168" fontId="0" fillId="0" borderId="0" xfId="0" applyNumberFormat="1"/>
    <xf numFmtId="166" fontId="0" fillId="0" borderId="1" xfId="0" applyNumberFormat="1" applyBorder="1"/>
    <xf numFmtId="10" fontId="0" fillId="0" borderId="0" xfId="2" applyNumberFormat="1" applyFont="1"/>
    <xf numFmtId="166" fontId="0" fillId="2" borderId="1" xfId="0" applyNumberFormat="1" applyFill="1" applyBorder="1"/>
    <xf numFmtId="0" fontId="0" fillId="0" borderId="0" xfId="0" applyAlignment="1">
      <alignment vertical="center" wrapText="1"/>
    </xf>
    <xf numFmtId="0" fontId="4" fillId="3" borderId="0" xfId="0" applyFont="1" applyFill="1" applyAlignment="1">
      <alignment horizontal="center"/>
    </xf>
    <xf numFmtId="0" fontId="5" fillId="0" borderId="0" xfId="3" applyProtection="1">
      <protection locked="0"/>
    </xf>
    <xf numFmtId="0" fontId="6" fillId="0" borderId="0" xfId="3" applyFont="1" applyAlignment="1" applyProtection="1">
      <alignment vertical="center"/>
      <protection locked="0"/>
    </xf>
    <xf numFmtId="0" fontId="7" fillId="0" borderId="0" xfId="3" applyFont="1" applyAlignment="1" applyProtection="1">
      <alignment vertical="center"/>
      <protection locked="0"/>
    </xf>
    <xf numFmtId="0" fontId="6" fillId="0" borderId="0" xfId="3" applyFont="1" applyProtection="1">
      <protection locked="0"/>
    </xf>
    <xf numFmtId="0" fontId="8" fillId="0" borderId="0" xfId="3" applyFont="1" applyProtection="1">
      <protection locked="0"/>
    </xf>
    <xf numFmtId="169" fontId="0" fillId="0" borderId="0" xfId="4" applyFont="1" applyFill="1" applyProtection="1">
      <alignment vertical="top"/>
      <protection locked="0"/>
    </xf>
    <xf numFmtId="0" fontId="9" fillId="4" borderId="0" xfId="5" applyFont="1" applyFill="1" applyAlignment="1" applyProtection="1">
      <alignment vertical="center"/>
      <protection locked="0"/>
    </xf>
    <xf numFmtId="0" fontId="10" fillId="4" borderId="0" xfId="5" applyFont="1" applyFill="1" applyAlignment="1" applyProtection="1">
      <alignment vertical="center"/>
      <protection locked="0"/>
    </xf>
    <xf numFmtId="0" fontId="10" fillId="4" borderId="0" xfId="6" applyFont="1" applyFill="1" applyAlignment="1" applyProtection="1">
      <alignment horizontal="right" vertical="center"/>
      <protection locked="0"/>
    </xf>
    <xf numFmtId="0" fontId="11" fillId="0" borderId="0" xfId="5" applyFont="1" applyAlignment="1" applyProtection="1">
      <alignment vertical="center"/>
      <protection locked="0"/>
    </xf>
    <xf numFmtId="169" fontId="0" fillId="5" borderId="0" xfId="4" applyFont="1" applyFill="1" applyProtection="1">
      <alignment vertical="top"/>
      <protection locked="0"/>
    </xf>
    <xf numFmtId="0" fontId="0" fillId="5" borderId="0" xfId="5" applyFont="1" applyFill="1" applyAlignment="1" applyProtection="1">
      <alignment vertical="center"/>
      <protection locked="0"/>
    </xf>
    <xf numFmtId="0" fontId="12" fillId="5" borderId="0" xfId="3" applyFont="1" applyFill="1" applyAlignment="1" applyProtection="1">
      <alignment vertical="center" wrapText="1"/>
      <protection locked="0"/>
    </xf>
    <xf numFmtId="169" fontId="13" fillId="0" borderId="0" xfId="4" applyFont="1" applyFill="1" applyProtection="1">
      <alignment vertical="top"/>
      <protection locked="0"/>
    </xf>
    <xf numFmtId="0" fontId="12" fillId="6" borderId="2" xfId="5" applyFont="1" applyFill="1" applyBorder="1" applyAlignment="1" applyProtection="1">
      <alignment vertical="center"/>
      <protection locked="0"/>
    </xf>
    <xf numFmtId="0" fontId="12" fillId="6" borderId="3" xfId="5" applyFont="1" applyFill="1" applyBorder="1" applyAlignment="1" applyProtection="1">
      <alignment horizontal="center" vertical="center"/>
      <protection locked="0"/>
    </xf>
    <xf numFmtId="0" fontId="12" fillId="6" borderId="4" xfId="5" applyFont="1" applyFill="1" applyBorder="1" applyAlignment="1" applyProtection="1">
      <alignment horizontal="center" vertical="center"/>
      <protection locked="0"/>
    </xf>
    <xf numFmtId="0" fontId="13" fillId="5" borderId="0" xfId="5" applyFont="1" applyFill="1" applyAlignment="1" applyProtection="1">
      <alignment vertical="center"/>
      <protection locked="0"/>
    </xf>
    <xf numFmtId="0" fontId="12" fillId="6" borderId="5" xfId="3" applyFont="1" applyFill="1" applyBorder="1" applyAlignment="1" applyProtection="1">
      <alignment horizontal="center" vertical="center" wrapText="1"/>
      <protection locked="0"/>
    </xf>
    <xf numFmtId="169" fontId="13" fillId="5" borderId="0" xfId="4" applyFont="1" applyFill="1" applyProtection="1">
      <alignment vertical="top"/>
      <protection locked="0"/>
    </xf>
    <xf numFmtId="0" fontId="14" fillId="5" borderId="0" xfId="5" applyFont="1" applyFill="1" applyAlignment="1" applyProtection="1">
      <alignment vertical="center"/>
      <protection locked="0"/>
    </xf>
    <xf numFmtId="0" fontId="15" fillId="6" borderId="5" xfId="5" applyFont="1" applyFill="1" applyBorder="1" applyAlignment="1" applyProtection="1">
      <alignment vertical="center"/>
      <protection locked="0"/>
    </xf>
    <xf numFmtId="0" fontId="13" fillId="0" borderId="6" xfId="5" applyFont="1" applyBorder="1" applyAlignment="1" applyProtection="1">
      <alignment vertical="center"/>
      <protection locked="0"/>
    </xf>
    <xf numFmtId="0" fontId="13" fillId="0" borderId="7" xfId="5" applyFont="1" applyBorder="1" applyAlignment="1" applyProtection="1">
      <alignment horizontal="center" vertical="center"/>
      <protection locked="0"/>
    </xf>
    <xf numFmtId="1" fontId="13" fillId="7" borderId="7" xfId="5" applyNumberFormat="1" applyFont="1" applyFill="1" applyBorder="1" applyAlignment="1" applyProtection="1">
      <alignment vertical="center"/>
      <protection locked="0"/>
    </xf>
    <xf numFmtId="1" fontId="13" fillId="8" borderId="7" xfId="5" applyNumberFormat="1" applyFont="1" applyFill="1" applyBorder="1" applyAlignment="1" applyProtection="1">
      <alignment vertical="center"/>
      <protection locked="0"/>
    </xf>
    <xf numFmtId="1" fontId="13" fillId="8" borderId="8" xfId="5" applyNumberFormat="1" applyFont="1" applyFill="1" applyBorder="1" applyAlignment="1" applyProtection="1">
      <alignment vertical="center"/>
      <protection locked="0"/>
    </xf>
    <xf numFmtId="0" fontId="13" fillId="0" borderId="9" xfId="5" applyFont="1" applyBorder="1" applyAlignment="1" applyProtection="1">
      <alignment horizontal="center" vertical="center"/>
      <protection locked="0"/>
    </xf>
    <xf numFmtId="1" fontId="13" fillId="7" borderId="7" xfId="5" applyNumberFormat="1" applyFont="1" applyFill="1" applyBorder="1" applyAlignment="1" applyProtection="1">
      <alignment horizontal="center" vertical="center"/>
      <protection locked="0"/>
    </xf>
    <xf numFmtId="1" fontId="13" fillId="8" borderId="7" xfId="5" applyNumberFormat="1" applyFont="1" applyFill="1" applyBorder="1" applyAlignment="1" applyProtection="1">
      <alignment horizontal="center" vertical="center"/>
      <protection locked="0"/>
    </xf>
    <xf numFmtId="1" fontId="13" fillId="8" borderId="8" xfId="5" applyNumberFormat="1" applyFont="1" applyFill="1" applyBorder="1" applyAlignment="1" applyProtection="1">
      <alignment horizontal="center" vertical="center"/>
      <protection locked="0"/>
    </xf>
    <xf numFmtId="0" fontId="13" fillId="0" borderId="10" xfId="5" applyFont="1" applyBorder="1" applyAlignment="1" applyProtection="1">
      <alignment vertical="center"/>
      <protection locked="0"/>
    </xf>
    <xf numFmtId="0" fontId="13" fillId="0" borderId="11" xfId="5" applyFont="1" applyBorder="1" applyAlignment="1" applyProtection="1">
      <alignment horizontal="center" vertical="center"/>
      <protection locked="0"/>
    </xf>
    <xf numFmtId="167" fontId="13" fillId="0" borderId="11" xfId="5" applyNumberFormat="1" applyFont="1" applyBorder="1" applyAlignment="1" applyProtection="1">
      <alignment vertical="center"/>
      <protection locked="0"/>
    </xf>
    <xf numFmtId="167" fontId="13" fillId="9" borderId="11" xfId="5" applyNumberFormat="1" applyFont="1" applyFill="1" applyBorder="1" applyAlignment="1" applyProtection="1">
      <alignment vertical="center"/>
      <protection locked="0"/>
    </xf>
    <xf numFmtId="167" fontId="13" fillId="8" borderId="11" xfId="5" applyNumberFormat="1" applyFont="1" applyFill="1" applyBorder="1" applyAlignment="1" applyProtection="1">
      <alignment vertical="center"/>
      <protection locked="0"/>
    </xf>
    <xf numFmtId="167" fontId="13" fillId="8" borderId="12" xfId="5" applyNumberFormat="1" applyFont="1" applyFill="1" applyBorder="1" applyAlignment="1" applyProtection="1">
      <alignment vertical="center"/>
      <protection locked="0"/>
    </xf>
    <xf numFmtId="0" fontId="13" fillId="0" borderId="13" xfId="5" applyFont="1" applyBorder="1" applyAlignment="1" applyProtection="1">
      <alignment horizontal="center" vertical="center"/>
      <protection locked="0"/>
    </xf>
    <xf numFmtId="167" fontId="13" fillId="0" borderId="11" xfId="5" applyNumberFormat="1" applyFont="1" applyBorder="1" applyAlignment="1" applyProtection="1">
      <alignment horizontal="center" vertical="center"/>
      <protection locked="0"/>
    </xf>
    <xf numFmtId="167" fontId="13" fillId="9" borderId="11" xfId="5" applyNumberFormat="1" applyFont="1" applyFill="1" applyBorder="1" applyAlignment="1" applyProtection="1">
      <alignment horizontal="center" vertical="center"/>
      <protection locked="0"/>
    </xf>
    <xf numFmtId="167" fontId="13" fillId="8" borderId="11" xfId="5" applyNumberFormat="1" applyFont="1" applyFill="1" applyBorder="1" applyAlignment="1" applyProtection="1">
      <alignment horizontal="center" vertical="center"/>
      <protection locked="0"/>
    </xf>
    <xf numFmtId="167" fontId="13" fillId="8" borderId="12" xfId="5" applyNumberFormat="1" applyFont="1" applyFill="1" applyBorder="1" applyAlignment="1" applyProtection="1">
      <alignment horizontal="center" vertical="center"/>
      <protection locked="0"/>
    </xf>
    <xf numFmtId="0" fontId="13" fillId="0" borderId="14" xfId="5" applyFont="1" applyBorder="1" applyAlignment="1" applyProtection="1">
      <alignment vertical="center"/>
      <protection locked="0"/>
    </xf>
    <xf numFmtId="0" fontId="13" fillId="0" borderId="15" xfId="5" applyFont="1" applyBorder="1" applyAlignment="1" applyProtection="1">
      <alignment horizontal="center" vertical="center"/>
      <protection locked="0"/>
    </xf>
    <xf numFmtId="167" fontId="13" fillId="0" borderId="15" xfId="5" applyNumberFormat="1" applyFont="1" applyBorder="1" applyAlignment="1" applyProtection="1">
      <alignment vertical="center"/>
      <protection locked="0"/>
    </xf>
    <xf numFmtId="167" fontId="13" fillId="9" borderId="15" xfId="5" applyNumberFormat="1" applyFont="1" applyFill="1" applyBorder="1" applyAlignment="1" applyProtection="1">
      <alignment vertical="center"/>
      <protection locked="0"/>
    </xf>
    <xf numFmtId="167" fontId="13" fillId="8" borderId="15" xfId="5" applyNumberFormat="1" applyFont="1" applyFill="1" applyBorder="1" applyAlignment="1" applyProtection="1">
      <alignment vertical="center"/>
      <protection locked="0"/>
    </xf>
    <xf numFmtId="167" fontId="13" fillId="8" borderId="16" xfId="5" applyNumberFormat="1" applyFont="1" applyFill="1" applyBorder="1" applyAlignment="1" applyProtection="1">
      <alignment vertical="center"/>
      <protection locked="0"/>
    </xf>
    <xf numFmtId="0" fontId="13" fillId="0" borderId="17" xfId="5" applyFont="1" applyBorder="1" applyAlignment="1" applyProtection="1">
      <alignment horizontal="center" vertical="center"/>
      <protection locked="0"/>
    </xf>
    <xf numFmtId="167" fontId="13" fillId="0" borderId="15" xfId="5" applyNumberFormat="1" applyFont="1" applyBorder="1" applyAlignment="1" applyProtection="1">
      <alignment horizontal="center" vertical="center"/>
      <protection locked="0"/>
    </xf>
    <xf numFmtId="167" fontId="13" fillId="9" borderId="15" xfId="5" applyNumberFormat="1" applyFont="1" applyFill="1" applyBorder="1" applyAlignment="1" applyProtection="1">
      <alignment horizontal="center" vertical="center"/>
      <protection locked="0"/>
    </xf>
    <xf numFmtId="167" fontId="13" fillId="8" borderId="15" xfId="5" applyNumberFormat="1" applyFont="1" applyFill="1" applyBorder="1" applyAlignment="1" applyProtection="1">
      <alignment horizontal="center" vertical="center"/>
      <protection locked="0"/>
    </xf>
    <xf numFmtId="167" fontId="13" fillId="8" borderId="16" xfId="5" applyNumberFormat="1" applyFont="1" applyFill="1" applyBorder="1" applyAlignment="1" applyProtection="1">
      <alignment horizontal="center" vertical="center"/>
      <protection locked="0"/>
    </xf>
    <xf numFmtId="167" fontId="13" fillId="5" borderId="0" xfId="5" applyNumberFormat="1" applyFont="1" applyFill="1" applyAlignment="1" applyProtection="1">
      <alignment vertical="center"/>
      <protection locked="0"/>
    </xf>
    <xf numFmtId="167" fontId="13" fillId="5" borderId="0" xfId="4" applyNumberFormat="1" applyFont="1" applyFill="1" applyProtection="1">
      <alignment vertical="top"/>
      <protection locked="0"/>
    </xf>
    <xf numFmtId="0" fontId="13" fillId="5" borderId="0" xfId="5" applyFont="1" applyFill="1" applyAlignment="1" applyProtection="1">
      <alignment horizontal="center" vertical="center"/>
      <protection locked="0"/>
    </xf>
    <xf numFmtId="167" fontId="13" fillId="5" borderId="0" xfId="5" applyNumberFormat="1" applyFont="1" applyFill="1" applyAlignment="1" applyProtection="1">
      <alignment horizontal="center" vertical="center"/>
      <protection locked="0"/>
    </xf>
    <xf numFmtId="167" fontId="13" fillId="5" borderId="0" xfId="4" applyNumberFormat="1" applyFont="1" applyFill="1" applyAlignment="1" applyProtection="1">
      <alignment horizontal="center" vertical="top"/>
      <protection locked="0"/>
    </xf>
    <xf numFmtId="1" fontId="13" fillId="7" borderId="8" xfId="5" applyNumberFormat="1" applyFont="1" applyFill="1" applyBorder="1" applyAlignment="1" applyProtection="1">
      <alignment vertical="center"/>
      <protection locked="0"/>
    </xf>
    <xf numFmtId="0" fontId="13" fillId="0" borderId="18" xfId="5" applyFont="1" applyBorder="1" applyAlignment="1" applyProtection="1">
      <alignment horizontal="center" vertical="center"/>
      <protection locked="0"/>
    </xf>
    <xf numFmtId="1" fontId="13" fillId="7" borderId="8" xfId="5" applyNumberFormat="1" applyFont="1" applyFill="1" applyBorder="1" applyAlignment="1" applyProtection="1">
      <alignment horizontal="center" vertical="center"/>
      <protection locked="0"/>
    </xf>
    <xf numFmtId="0" fontId="17" fillId="0" borderId="0" xfId="7" applyFont="1" applyAlignment="1" applyProtection="1">
      <alignment vertical="top"/>
      <protection locked="0"/>
    </xf>
    <xf numFmtId="2" fontId="13" fillId="0" borderId="11" xfId="5" applyNumberFormat="1" applyFont="1" applyBorder="1" applyAlignment="1" applyProtection="1">
      <alignment vertical="center"/>
      <protection locked="0"/>
    </xf>
    <xf numFmtId="167" fontId="13" fillId="9" borderId="12" xfId="5" applyNumberFormat="1" applyFont="1" applyFill="1" applyBorder="1" applyAlignment="1" applyProtection="1">
      <alignment vertical="center"/>
      <protection locked="0"/>
    </xf>
    <xf numFmtId="0" fontId="13" fillId="0" borderId="19" xfId="5" applyFont="1" applyBorder="1" applyAlignment="1" applyProtection="1">
      <alignment horizontal="center" vertical="center"/>
      <protection locked="0"/>
    </xf>
    <xf numFmtId="167" fontId="13" fillId="9" borderId="12" xfId="5" applyNumberFormat="1" applyFont="1" applyFill="1" applyBorder="1" applyAlignment="1" applyProtection="1">
      <alignment horizontal="center" vertical="center"/>
      <protection locked="0"/>
    </xf>
    <xf numFmtId="2" fontId="13" fillId="0" borderId="15" xfId="5" applyNumberFormat="1" applyFont="1" applyBorder="1" applyAlignment="1" applyProtection="1">
      <alignment vertical="center"/>
      <protection locked="0"/>
    </xf>
    <xf numFmtId="167" fontId="13" fillId="9" borderId="16" xfId="5" applyNumberFormat="1" applyFont="1" applyFill="1" applyBorder="1" applyAlignment="1" applyProtection="1">
      <alignment vertical="center"/>
      <protection locked="0"/>
    </xf>
    <xf numFmtId="0" fontId="13" fillId="0" borderId="20" xfId="5" applyFont="1" applyBorder="1" applyAlignment="1" applyProtection="1">
      <alignment horizontal="center" vertical="center"/>
      <protection locked="0"/>
    </xf>
    <xf numFmtId="167" fontId="13" fillId="9" borderId="16" xfId="5" applyNumberFormat="1" applyFont="1" applyFill="1" applyBorder="1" applyAlignment="1" applyProtection="1">
      <alignment horizontal="center" vertical="center"/>
      <protection locked="0"/>
    </xf>
    <xf numFmtId="0" fontId="18" fillId="0" borderId="6" xfId="5" applyFont="1" applyBorder="1" applyAlignment="1" applyProtection="1">
      <alignment vertical="center"/>
      <protection locked="0"/>
    </xf>
    <xf numFmtId="0" fontId="13" fillId="0" borderId="8" xfId="5" applyFont="1" applyBorder="1" applyAlignment="1" applyProtection="1">
      <alignment horizontal="center" vertical="center"/>
      <protection locked="0"/>
    </xf>
    <xf numFmtId="10" fontId="13" fillId="9" borderId="6" xfId="5" applyNumberFormat="1" applyFont="1" applyFill="1" applyBorder="1" applyAlignment="1" applyProtection="1">
      <alignment vertical="center"/>
      <protection locked="0"/>
    </xf>
    <xf numFmtId="10" fontId="13" fillId="9" borderId="7" xfId="5" applyNumberFormat="1" applyFont="1" applyFill="1" applyBorder="1" applyAlignment="1" applyProtection="1">
      <alignment vertical="center"/>
      <protection locked="0"/>
    </xf>
    <xf numFmtId="10" fontId="13" fillId="9" borderId="8" xfId="5" applyNumberFormat="1" applyFont="1" applyFill="1" applyBorder="1" applyAlignment="1" applyProtection="1">
      <alignment vertical="center"/>
      <protection locked="0"/>
    </xf>
    <xf numFmtId="0" fontId="19" fillId="5" borderId="0" xfId="5" applyFont="1" applyFill="1" applyAlignment="1" applyProtection="1">
      <alignment vertical="center"/>
      <protection locked="0"/>
    </xf>
    <xf numFmtId="10" fontId="13" fillId="9" borderId="6" xfId="5" applyNumberFormat="1" applyFont="1" applyFill="1" applyBorder="1" applyAlignment="1" applyProtection="1">
      <alignment horizontal="center" vertical="center"/>
      <protection locked="0"/>
    </xf>
    <xf numFmtId="10" fontId="13" fillId="9" borderId="7" xfId="5" applyNumberFormat="1" applyFont="1" applyFill="1" applyBorder="1" applyAlignment="1" applyProtection="1">
      <alignment horizontal="center" vertical="center"/>
      <protection locked="0"/>
    </xf>
    <xf numFmtId="10" fontId="13" fillId="9" borderId="8" xfId="5" applyNumberFormat="1" applyFont="1" applyFill="1" applyBorder="1" applyAlignment="1" applyProtection="1">
      <alignment horizontal="center" vertical="center"/>
      <protection locked="0"/>
    </xf>
    <xf numFmtId="0" fontId="18" fillId="0" borderId="14" xfId="5" applyFont="1" applyBorder="1" applyAlignment="1" applyProtection="1">
      <alignment vertical="center"/>
      <protection locked="0"/>
    </xf>
    <xf numFmtId="0" fontId="13" fillId="0" borderId="16" xfId="5" applyFont="1" applyBorder="1" applyAlignment="1" applyProtection="1">
      <alignment horizontal="center" vertical="center"/>
      <protection locked="0"/>
    </xf>
    <xf numFmtId="10" fontId="13" fillId="9" borderId="14" xfId="5" applyNumberFormat="1" applyFont="1" applyFill="1" applyBorder="1" applyAlignment="1" applyProtection="1">
      <alignment vertical="center"/>
      <protection locked="0"/>
    </xf>
    <xf numFmtId="10" fontId="13" fillId="9" borderId="15" xfId="5" applyNumberFormat="1" applyFont="1" applyFill="1" applyBorder="1" applyAlignment="1" applyProtection="1">
      <alignment vertical="center"/>
      <protection locked="0"/>
    </xf>
    <xf numFmtId="10" fontId="13" fillId="9" borderId="16" xfId="5" applyNumberFormat="1" applyFont="1" applyFill="1" applyBorder="1" applyAlignment="1" applyProtection="1">
      <alignment vertical="center"/>
      <protection locked="0"/>
    </xf>
    <xf numFmtId="0" fontId="13" fillId="0" borderId="21" xfId="5" applyFont="1" applyBorder="1" applyAlignment="1" applyProtection="1">
      <alignment horizontal="center" vertical="center"/>
      <protection locked="0"/>
    </xf>
    <xf numFmtId="10" fontId="13" fillId="9" borderId="14" xfId="5" applyNumberFormat="1" applyFont="1" applyFill="1" applyBorder="1" applyAlignment="1" applyProtection="1">
      <alignment horizontal="center" vertical="center"/>
      <protection locked="0"/>
    </xf>
    <xf numFmtId="10" fontId="13" fillId="9" borderId="15" xfId="5" applyNumberFormat="1" applyFont="1" applyFill="1" applyBorder="1" applyAlignment="1" applyProtection="1">
      <alignment horizontal="center" vertical="center"/>
      <protection locked="0"/>
    </xf>
    <xf numFmtId="10" fontId="13" fillId="9" borderId="16" xfId="5" applyNumberFormat="1" applyFont="1" applyFill="1" applyBorder="1" applyAlignment="1" applyProtection="1">
      <alignment horizontal="center" vertical="center"/>
      <protection locked="0"/>
    </xf>
    <xf numFmtId="167" fontId="13" fillId="7" borderId="7" xfId="5" applyNumberFormat="1" applyFont="1" applyFill="1" applyBorder="1" applyAlignment="1" applyProtection="1">
      <alignment vertical="center"/>
      <protection locked="0"/>
    </xf>
    <xf numFmtId="167" fontId="13" fillId="7" borderId="7" xfId="5" applyNumberFormat="1" applyFont="1" applyFill="1" applyBorder="1" applyAlignment="1" applyProtection="1">
      <alignment horizontal="right" vertical="center"/>
      <protection locked="0"/>
    </xf>
    <xf numFmtId="167" fontId="13" fillId="7" borderId="8" xfId="5" applyNumberFormat="1" applyFont="1" applyFill="1" applyBorder="1" applyAlignment="1" applyProtection="1">
      <alignment horizontal="right" vertical="center"/>
      <protection locked="0"/>
    </xf>
    <xf numFmtId="167" fontId="13" fillId="7" borderId="7" xfId="5" applyNumberFormat="1" applyFont="1" applyFill="1" applyBorder="1" applyAlignment="1" applyProtection="1">
      <alignment horizontal="center" vertical="center"/>
      <protection locked="0"/>
    </xf>
    <xf numFmtId="167" fontId="13" fillId="7" borderId="8" xfId="5" applyNumberFormat="1" applyFont="1" applyFill="1" applyBorder="1" applyAlignment="1" applyProtection="1">
      <alignment horizontal="center" vertical="center"/>
      <protection locked="0"/>
    </xf>
    <xf numFmtId="167" fontId="13" fillId="7" borderId="15" xfId="5" applyNumberFormat="1" applyFont="1" applyFill="1" applyBorder="1" applyAlignment="1" applyProtection="1">
      <alignment vertical="center"/>
      <protection locked="0"/>
    </xf>
    <xf numFmtId="167" fontId="13" fillId="7" borderId="15" xfId="5" applyNumberFormat="1" applyFont="1" applyFill="1" applyBorder="1" applyAlignment="1" applyProtection="1">
      <alignment horizontal="right" vertical="center"/>
      <protection locked="0"/>
    </xf>
    <xf numFmtId="167" fontId="13" fillId="7" borderId="16" xfId="5" applyNumberFormat="1" applyFont="1" applyFill="1" applyBorder="1" applyAlignment="1" applyProtection="1">
      <alignment horizontal="right" vertical="center"/>
      <protection locked="0"/>
    </xf>
    <xf numFmtId="167" fontId="13" fillId="7" borderId="15" xfId="5" applyNumberFormat="1" applyFont="1" applyFill="1" applyBorder="1" applyAlignment="1" applyProtection="1">
      <alignment horizontal="center" vertical="center"/>
      <protection locked="0"/>
    </xf>
    <xf numFmtId="167" fontId="13" fillId="7" borderId="16" xfId="5" applyNumberFormat="1" applyFont="1" applyFill="1" applyBorder="1" applyAlignment="1" applyProtection="1">
      <alignment horizontal="center" vertical="center"/>
      <protection locked="0"/>
    </xf>
    <xf numFmtId="170" fontId="13" fillId="5" borderId="0" xfId="8" applyFont="1" applyFill="1" applyProtection="1">
      <alignment vertical="top"/>
      <protection locked="0"/>
    </xf>
    <xf numFmtId="0" fontId="13" fillId="5" borderId="0" xfId="5" applyFont="1" applyFill="1" applyAlignment="1" applyProtection="1">
      <alignment horizontal="right" vertical="center"/>
      <protection locked="0"/>
    </xf>
    <xf numFmtId="170" fontId="13" fillId="5" borderId="0" xfId="8" applyFont="1" applyFill="1" applyAlignment="1" applyProtection="1">
      <alignment horizontal="center" vertical="top"/>
      <protection locked="0"/>
    </xf>
    <xf numFmtId="10" fontId="13" fillId="7" borderId="6" xfId="8" applyNumberFormat="1" applyFont="1" applyFill="1" applyBorder="1" applyAlignment="1" applyProtection="1">
      <alignment vertical="center"/>
      <protection locked="0"/>
    </xf>
    <xf numFmtId="10" fontId="13" fillId="7" borderId="7" xfId="8" applyNumberFormat="1" applyFont="1" applyFill="1" applyBorder="1" applyAlignment="1" applyProtection="1">
      <alignment vertical="center"/>
      <protection locked="0"/>
    </xf>
    <xf numFmtId="10" fontId="13" fillId="7" borderId="7" xfId="8" applyNumberFormat="1" applyFont="1" applyFill="1" applyBorder="1" applyAlignment="1" applyProtection="1">
      <alignment horizontal="right" vertical="center"/>
      <protection locked="0"/>
    </xf>
    <xf numFmtId="10" fontId="13" fillId="7" borderId="8" xfId="8" applyNumberFormat="1" applyFont="1" applyFill="1" applyBorder="1" applyAlignment="1" applyProtection="1">
      <alignment horizontal="right" vertical="center"/>
      <protection locked="0"/>
    </xf>
    <xf numFmtId="10" fontId="13" fillId="7" borderId="6" xfId="8" applyNumberFormat="1" applyFont="1" applyFill="1" applyBorder="1" applyAlignment="1" applyProtection="1">
      <alignment horizontal="center" vertical="center"/>
      <protection locked="0"/>
    </xf>
    <xf numFmtId="10" fontId="13" fillId="7" borderId="7" xfId="8" applyNumberFormat="1" applyFont="1" applyFill="1" applyBorder="1" applyAlignment="1" applyProtection="1">
      <alignment horizontal="center" vertical="center"/>
      <protection locked="0"/>
    </xf>
    <xf numFmtId="10" fontId="13" fillId="7" borderId="8" xfId="8" applyNumberFormat="1" applyFont="1" applyFill="1" applyBorder="1" applyAlignment="1" applyProtection="1">
      <alignment horizontal="center" vertical="center"/>
      <protection locked="0"/>
    </xf>
    <xf numFmtId="0" fontId="13" fillId="0" borderId="12" xfId="5" applyFont="1" applyBorder="1" applyAlignment="1" applyProtection="1">
      <alignment horizontal="center" vertical="center"/>
      <protection locked="0"/>
    </xf>
    <xf numFmtId="10" fontId="13" fillId="7" borderId="10" xfId="8" applyNumberFormat="1" applyFont="1" applyFill="1" applyBorder="1" applyAlignment="1" applyProtection="1">
      <alignment vertical="center"/>
      <protection locked="0"/>
    </xf>
    <xf numFmtId="10" fontId="13" fillId="7" borderId="11" xfId="8" applyNumberFormat="1" applyFont="1" applyFill="1" applyBorder="1" applyAlignment="1" applyProtection="1">
      <alignment vertical="center"/>
      <protection locked="0"/>
    </xf>
    <xf numFmtId="10" fontId="13" fillId="7" borderId="11" xfId="8" applyNumberFormat="1" applyFont="1" applyFill="1" applyBorder="1" applyAlignment="1" applyProtection="1">
      <alignment horizontal="right" vertical="center"/>
      <protection locked="0"/>
    </xf>
    <xf numFmtId="10" fontId="13" fillId="7" borderId="12" xfId="8" applyNumberFormat="1" applyFont="1" applyFill="1" applyBorder="1" applyAlignment="1" applyProtection="1">
      <alignment horizontal="right" vertical="center"/>
      <protection locked="0"/>
    </xf>
    <xf numFmtId="10" fontId="13" fillId="7" borderId="10" xfId="8" applyNumberFormat="1" applyFont="1" applyFill="1" applyBorder="1" applyAlignment="1" applyProtection="1">
      <alignment horizontal="center" vertical="center"/>
      <protection locked="0"/>
    </xf>
    <xf numFmtId="10" fontId="13" fillId="7" borderId="11" xfId="8" applyNumberFormat="1" applyFont="1" applyFill="1" applyBorder="1" applyAlignment="1" applyProtection="1">
      <alignment horizontal="center" vertical="center"/>
      <protection locked="0"/>
    </xf>
    <xf numFmtId="10" fontId="13" fillId="7" borderId="12" xfId="8" applyNumberFormat="1" applyFont="1" applyFill="1" applyBorder="1" applyAlignment="1" applyProtection="1">
      <alignment horizontal="center" vertical="center"/>
      <protection locked="0"/>
    </xf>
    <xf numFmtId="0" fontId="13" fillId="0" borderId="22" xfId="5" applyFont="1" applyBorder="1" applyAlignment="1" applyProtection="1">
      <alignment vertical="center"/>
      <protection locked="0"/>
    </xf>
    <xf numFmtId="0" fontId="13" fillId="0" borderId="23" xfId="5" applyFont="1" applyBorder="1" applyAlignment="1" applyProtection="1">
      <alignment horizontal="center" vertical="center"/>
      <protection locked="0"/>
    </xf>
    <xf numFmtId="0" fontId="13" fillId="0" borderId="24" xfId="5" applyFont="1" applyBorder="1" applyAlignment="1" applyProtection="1">
      <alignment horizontal="center" vertical="center"/>
      <protection locked="0"/>
    </xf>
    <xf numFmtId="10" fontId="13" fillId="7" borderId="22" xfId="8" applyNumberFormat="1" applyFont="1" applyFill="1" applyBorder="1" applyAlignment="1" applyProtection="1">
      <alignment vertical="center"/>
      <protection locked="0"/>
    </xf>
    <xf numFmtId="10" fontId="13" fillId="7" borderId="23" xfId="8" applyNumberFormat="1" applyFont="1" applyFill="1" applyBorder="1" applyAlignment="1" applyProtection="1">
      <alignment vertical="center"/>
      <protection locked="0"/>
    </xf>
    <xf numFmtId="10" fontId="13" fillId="7" borderId="23" xfId="8" applyNumberFormat="1" applyFont="1" applyFill="1" applyBorder="1" applyAlignment="1" applyProtection="1">
      <alignment horizontal="right" vertical="center"/>
      <protection locked="0"/>
    </xf>
    <xf numFmtId="10" fontId="13" fillId="7" borderId="24" xfId="8" applyNumberFormat="1" applyFont="1" applyFill="1" applyBorder="1" applyAlignment="1" applyProtection="1">
      <alignment horizontal="right" vertical="center"/>
      <protection locked="0"/>
    </xf>
    <xf numFmtId="0" fontId="13" fillId="0" borderId="25" xfId="5" applyFont="1" applyBorder="1" applyAlignment="1" applyProtection="1">
      <alignment horizontal="center" vertical="center"/>
      <protection locked="0"/>
    </xf>
    <xf numFmtId="10" fontId="13" fillId="7" borderId="22" xfId="8" applyNumberFormat="1" applyFont="1" applyFill="1" applyBorder="1" applyAlignment="1" applyProtection="1">
      <alignment horizontal="center" vertical="center"/>
      <protection locked="0"/>
    </xf>
    <xf numFmtId="10" fontId="13" fillId="7" borderId="23" xfId="8" applyNumberFormat="1" applyFont="1" applyFill="1" applyBorder="1" applyAlignment="1" applyProtection="1">
      <alignment horizontal="center" vertical="center"/>
      <protection locked="0"/>
    </xf>
    <xf numFmtId="10" fontId="13" fillId="7" borderId="24" xfId="8" applyNumberFormat="1" applyFont="1" applyFill="1" applyBorder="1" applyAlignment="1" applyProtection="1">
      <alignment horizontal="center" vertical="center"/>
      <protection locked="0"/>
    </xf>
    <xf numFmtId="0" fontId="13" fillId="0" borderId="26" xfId="5" applyFont="1" applyBorder="1" applyAlignment="1" applyProtection="1">
      <alignment vertical="center"/>
      <protection locked="0"/>
    </xf>
    <xf numFmtId="0" fontId="13" fillId="0" borderId="27" xfId="5" applyFont="1" applyBorder="1" applyAlignment="1" applyProtection="1">
      <alignment horizontal="center" vertical="center"/>
      <protection locked="0"/>
    </xf>
    <xf numFmtId="0" fontId="13" fillId="0" borderId="28" xfId="5" applyFont="1" applyBorder="1" applyAlignment="1" applyProtection="1">
      <alignment horizontal="center" vertical="center"/>
      <protection locked="0"/>
    </xf>
    <xf numFmtId="10" fontId="13" fillId="7" borderId="26" xfId="8" applyNumberFormat="1" applyFont="1" applyFill="1" applyBorder="1" applyAlignment="1" applyProtection="1">
      <alignment vertical="center"/>
      <protection locked="0"/>
    </xf>
    <xf numFmtId="10" fontId="13" fillId="7" borderId="27" xfId="8" applyNumberFormat="1" applyFont="1" applyFill="1" applyBorder="1" applyAlignment="1" applyProtection="1">
      <alignment vertical="center"/>
      <protection locked="0"/>
    </xf>
    <xf numFmtId="10" fontId="13" fillId="7" borderId="27" xfId="8" applyNumberFormat="1" applyFont="1" applyFill="1" applyBorder="1" applyAlignment="1" applyProtection="1">
      <alignment horizontal="right" vertical="center"/>
      <protection locked="0"/>
    </xf>
    <xf numFmtId="10" fontId="13" fillId="7" borderId="28" xfId="8" applyNumberFormat="1" applyFont="1" applyFill="1" applyBorder="1" applyAlignment="1" applyProtection="1">
      <alignment horizontal="right" vertical="center"/>
      <protection locked="0"/>
    </xf>
    <xf numFmtId="0" fontId="13" fillId="0" borderId="29" xfId="5" applyFont="1" applyBorder="1" applyAlignment="1" applyProtection="1">
      <alignment horizontal="center" vertical="center"/>
      <protection locked="0"/>
    </xf>
    <xf numFmtId="10" fontId="13" fillId="7" borderId="26" xfId="8" applyNumberFormat="1" applyFont="1" applyFill="1" applyBorder="1" applyAlignment="1" applyProtection="1">
      <alignment horizontal="center" vertical="center"/>
      <protection locked="0"/>
    </xf>
    <xf numFmtId="10" fontId="13" fillId="7" borderId="27" xfId="8" applyNumberFormat="1" applyFont="1" applyFill="1" applyBorder="1" applyAlignment="1" applyProtection="1">
      <alignment horizontal="center" vertical="center"/>
      <protection locked="0"/>
    </xf>
    <xf numFmtId="10" fontId="13" fillId="7" borderId="28" xfId="8" applyNumberFormat="1" applyFont="1" applyFill="1" applyBorder="1" applyAlignment="1" applyProtection="1">
      <alignment horizontal="center" vertical="center"/>
      <protection locked="0"/>
    </xf>
    <xf numFmtId="0" fontId="13" fillId="8" borderId="6" xfId="5" applyFont="1" applyFill="1" applyBorder="1" applyAlignment="1" applyProtection="1">
      <alignment vertical="center"/>
      <protection locked="0"/>
    </xf>
    <xf numFmtId="0" fontId="13" fillId="8" borderId="7" xfId="5" applyFont="1" applyFill="1" applyBorder="1" applyAlignment="1" applyProtection="1">
      <alignment horizontal="center" vertical="center"/>
      <protection locked="0"/>
    </xf>
    <xf numFmtId="0" fontId="13" fillId="8" borderId="8" xfId="5" applyFont="1" applyFill="1" applyBorder="1" applyAlignment="1" applyProtection="1">
      <alignment horizontal="center" vertical="center"/>
      <protection locked="0"/>
    </xf>
    <xf numFmtId="10" fontId="13" fillId="8" borderId="6" xfId="5" applyNumberFormat="1" applyFont="1" applyFill="1" applyBorder="1" applyAlignment="1" applyProtection="1">
      <alignment vertical="center"/>
      <protection locked="0"/>
    </xf>
    <xf numFmtId="10" fontId="13" fillId="8" borderId="7" xfId="5" applyNumberFormat="1" applyFont="1" applyFill="1" applyBorder="1" applyAlignment="1" applyProtection="1">
      <alignment vertical="center"/>
      <protection locked="0"/>
    </xf>
    <xf numFmtId="10" fontId="13" fillId="8" borderId="8" xfId="5" applyNumberFormat="1" applyFont="1" applyFill="1" applyBorder="1" applyAlignment="1" applyProtection="1">
      <alignment vertical="center"/>
      <protection locked="0"/>
    </xf>
    <xf numFmtId="0" fontId="13" fillId="8" borderId="9" xfId="5" applyFont="1" applyFill="1" applyBorder="1" applyAlignment="1" applyProtection="1">
      <alignment horizontal="center" vertical="center"/>
      <protection locked="0"/>
    </xf>
    <xf numFmtId="10" fontId="13" fillId="8" borderId="6" xfId="5" applyNumberFormat="1" applyFont="1" applyFill="1" applyBorder="1" applyAlignment="1" applyProtection="1">
      <alignment horizontal="center" vertical="center"/>
      <protection locked="0"/>
    </xf>
    <xf numFmtId="10" fontId="13" fillId="8" borderId="7" xfId="5" applyNumberFormat="1" applyFont="1" applyFill="1" applyBorder="1" applyAlignment="1" applyProtection="1">
      <alignment horizontal="center" vertical="center"/>
      <protection locked="0"/>
    </xf>
    <xf numFmtId="10" fontId="13" fillId="8" borderId="8" xfId="5" applyNumberFormat="1" applyFont="1" applyFill="1" applyBorder="1" applyAlignment="1" applyProtection="1">
      <alignment horizontal="center" vertical="center"/>
      <protection locked="0"/>
    </xf>
    <xf numFmtId="9" fontId="0" fillId="2" borderId="0" xfId="2" applyFont="1" applyFill="1"/>
    <xf numFmtId="0" fontId="5" fillId="10" borderId="0" xfId="3" applyFill="1" applyProtection="1">
      <protection locked="0"/>
    </xf>
    <xf numFmtId="0" fontId="6" fillId="10" borderId="0" xfId="3" applyFont="1" applyFill="1" applyProtection="1">
      <protection locked="0"/>
    </xf>
    <xf numFmtId="0" fontId="20" fillId="10" borderId="0" xfId="3" applyFont="1" applyFill="1" applyProtection="1">
      <protection locked="0"/>
    </xf>
    <xf numFmtId="0" fontId="20" fillId="5" borderId="0" xfId="3" applyFont="1" applyFill="1" applyProtection="1">
      <protection locked="0"/>
    </xf>
    <xf numFmtId="0" fontId="5" fillId="5" borderId="0" xfId="3" applyFill="1" applyProtection="1">
      <protection locked="0"/>
    </xf>
    <xf numFmtId="0" fontId="21" fillId="4" borderId="0" xfId="3" applyFont="1" applyFill="1" applyProtection="1">
      <protection locked="0"/>
    </xf>
    <xf numFmtId="0" fontId="21" fillId="0" borderId="0" xfId="3" applyFont="1" applyProtection="1">
      <protection locked="0"/>
    </xf>
    <xf numFmtId="0" fontId="21" fillId="5" borderId="0" xfId="3" applyFont="1" applyFill="1" applyProtection="1">
      <protection locked="0"/>
    </xf>
    <xf numFmtId="0" fontId="22" fillId="10" borderId="0" xfId="3" applyFont="1" applyFill="1" applyProtection="1">
      <protection locked="0"/>
    </xf>
    <xf numFmtId="0" fontId="13" fillId="10" borderId="0" xfId="3" applyFont="1" applyFill="1" applyAlignment="1" applyProtection="1">
      <alignment vertical="center"/>
      <protection locked="0"/>
    </xf>
    <xf numFmtId="0" fontId="15" fillId="6" borderId="6" xfId="3" applyFont="1" applyFill="1" applyBorder="1" applyAlignment="1" applyProtection="1">
      <alignment horizontal="center" vertical="center" wrapText="1"/>
      <protection locked="0"/>
    </xf>
    <xf numFmtId="0" fontId="15" fillId="6" borderId="7" xfId="3" applyFont="1" applyFill="1" applyBorder="1" applyAlignment="1" applyProtection="1">
      <alignment horizontal="center" vertical="center" wrapText="1"/>
      <protection locked="0"/>
    </xf>
    <xf numFmtId="0" fontId="15" fillId="6" borderId="8" xfId="3" applyFont="1" applyFill="1" applyBorder="1" applyAlignment="1" applyProtection="1">
      <alignment horizontal="center" vertical="center" wrapText="1"/>
      <protection locked="0"/>
    </xf>
    <xf numFmtId="0" fontId="5" fillId="10" borderId="0" xfId="3" applyFill="1" applyAlignment="1" applyProtection="1">
      <alignment vertical="center"/>
      <protection locked="0"/>
    </xf>
    <xf numFmtId="0" fontId="5" fillId="5" borderId="0" xfId="3" applyFill="1" applyAlignment="1" applyProtection="1">
      <alignment vertical="center"/>
      <protection locked="0"/>
    </xf>
    <xf numFmtId="0" fontId="15" fillId="6" borderId="10" xfId="3" applyFont="1" applyFill="1" applyBorder="1" applyAlignment="1" applyProtection="1">
      <alignment horizontal="center" vertical="center" wrapText="1"/>
      <protection locked="0"/>
    </xf>
    <xf numFmtId="0" fontId="15" fillId="6" borderId="11" xfId="3" applyFont="1" applyFill="1" applyBorder="1" applyAlignment="1" applyProtection="1">
      <alignment horizontal="center" vertical="center" wrapText="1"/>
      <protection locked="0"/>
    </xf>
    <xf numFmtId="0" fontId="15" fillId="6" borderId="12" xfId="3" applyFont="1" applyFill="1" applyBorder="1" applyAlignment="1" applyProtection="1">
      <alignment horizontal="center" vertical="center" wrapText="1"/>
      <protection locked="0"/>
    </xf>
    <xf numFmtId="0" fontId="5" fillId="10" borderId="0" xfId="3" applyFill="1" applyAlignment="1" applyProtection="1">
      <alignment horizontal="center"/>
      <protection locked="0"/>
    </xf>
    <xf numFmtId="0" fontId="15" fillId="6" borderId="5" xfId="3" applyFont="1" applyFill="1" applyBorder="1" applyAlignment="1" applyProtection="1">
      <alignment horizontal="left" vertical="center" wrapText="1"/>
      <protection locked="0"/>
    </xf>
    <xf numFmtId="0" fontId="23" fillId="10" borderId="0" xfId="3" applyFont="1" applyFill="1" applyAlignment="1" applyProtection="1">
      <alignment horizontal="center" vertical="center" wrapText="1"/>
      <protection locked="0"/>
    </xf>
    <xf numFmtId="0" fontId="18" fillId="10" borderId="0" xfId="9" applyFont="1" applyFill="1" applyAlignment="1" applyProtection="1">
      <alignment horizontal="left" vertical="center"/>
      <protection locked="0"/>
    </xf>
    <xf numFmtId="0" fontId="18" fillId="10" borderId="0" xfId="3" applyFont="1" applyFill="1" applyAlignment="1" applyProtection="1">
      <alignment vertical="center"/>
      <protection locked="0"/>
    </xf>
    <xf numFmtId="0" fontId="25" fillId="10" borderId="0" xfId="9" applyFont="1" applyFill="1" applyAlignment="1" applyProtection="1">
      <alignment horizontal="left" vertical="center"/>
      <protection locked="0"/>
    </xf>
    <xf numFmtId="0" fontId="27" fillId="10" borderId="0" xfId="10" applyFont="1" applyFill="1" applyBorder="1" applyAlignment="1" applyProtection="1">
      <alignment vertical="center" wrapText="1"/>
      <protection locked="0"/>
    </xf>
    <xf numFmtId="0" fontId="28" fillId="10" borderId="38" xfId="3" applyFont="1" applyFill="1" applyBorder="1" applyAlignment="1" applyProtection="1">
      <alignment horizontal="left" vertical="center" wrapText="1"/>
      <protection locked="0"/>
    </xf>
    <xf numFmtId="171" fontId="28" fillId="9" borderId="7" xfId="11" applyNumberFormat="1" applyFont="1" applyFill="1" applyBorder="1" applyAlignment="1" applyProtection="1">
      <alignment horizontal="center" vertical="center" wrapText="1"/>
      <protection locked="0"/>
    </xf>
    <xf numFmtId="171" fontId="28" fillId="7" borderId="7" xfId="3" applyNumberFormat="1" applyFont="1" applyFill="1" applyBorder="1" applyAlignment="1" applyProtection="1">
      <alignment horizontal="center" vertical="center" wrapText="1"/>
      <protection locked="0"/>
    </xf>
    <xf numFmtId="172" fontId="28" fillId="9" borderId="7" xfId="11" applyNumberFormat="1" applyFont="1" applyFill="1" applyBorder="1" applyAlignment="1" applyProtection="1">
      <alignment horizontal="center" vertical="center" wrapText="1"/>
      <protection locked="0"/>
    </xf>
    <xf numFmtId="171" fontId="28" fillId="9" borderId="7" xfId="3" applyNumberFormat="1" applyFont="1" applyFill="1" applyBorder="1" applyAlignment="1" applyProtection="1">
      <alignment horizontal="center" vertical="center" wrapText="1"/>
      <protection locked="0"/>
    </xf>
    <xf numFmtId="171" fontId="28" fillId="9" borderId="8" xfId="3" applyNumberFormat="1" applyFont="1" applyFill="1" applyBorder="1" applyAlignment="1" applyProtection="1">
      <alignment horizontal="center" vertical="center" wrapText="1"/>
      <protection locked="0"/>
    </xf>
    <xf numFmtId="0" fontId="29" fillId="10" borderId="9" xfId="10" applyFont="1" applyFill="1" applyBorder="1" applyAlignment="1" applyProtection="1">
      <alignment horizontal="center" vertical="center" wrapText="1"/>
      <protection locked="0"/>
    </xf>
    <xf numFmtId="0" fontId="28" fillId="10" borderId="10" xfId="3" applyFont="1" applyFill="1" applyBorder="1" applyAlignment="1" applyProtection="1">
      <alignment horizontal="left" vertical="center" wrapText="1"/>
      <protection locked="0"/>
    </xf>
    <xf numFmtId="171" fontId="28" fillId="9" borderId="11" xfId="11" applyNumberFormat="1" applyFont="1" applyFill="1" applyBorder="1" applyAlignment="1" applyProtection="1">
      <alignment horizontal="center" vertical="center" wrapText="1"/>
      <protection locked="0"/>
    </xf>
    <xf numFmtId="171" fontId="28" fillId="7" borderId="11" xfId="3" applyNumberFormat="1" applyFont="1" applyFill="1" applyBorder="1" applyAlignment="1" applyProtection="1">
      <alignment horizontal="center" vertical="center" wrapText="1"/>
      <protection locked="0"/>
    </xf>
    <xf numFmtId="172" fontId="28" fillId="9" borderId="11" xfId="11" applyNumberFormat="1" applyFont="1" applyFill="1" applyBorder="1" applyAlignment="1" applyProtection="1">
      <alignment horizontal="center" vertical="center" wrapText="1"/>
      <protection locked="0"/>
    </xf>
    <xf numFmtId="171" fontId="28" fillId="9" borderId="11" xfId="3" applyNumberFormat="1" applyFont="1" applyFill="1" applyBorder="1" applyAlignment="1" applyProtection="1">
      <alignment horizontal="center" vertical="center" wrapText="1"/>
      <protection locked="0"/>
    </xf>
    <xf numFmtId="171" fontId="28" fillId="9" borderId="12" xfId="3" applyNumberFormat="1" applyFont="1" applyFill="1" applyBorder="1" applyAlignment="1" applyProtection="1">
      <alignment horizontal="center" vertical="center" wrapText="1"/>
      <protection locked="0"/>
    </xf>
    <xf numFmtId="0" fontId="29" fillId="10" borderId="13" xfId="10" applyFont="1" applyFill="1" applyBorder="1" applyAlignment="1" applyProtection="1">
      <alignment horizontal="center" vertical="center" wrapText="1"/>
      <protection locked="0"/>
    </xf>
    <xf numFmtId="0" fontId="28" fillId="10" borderId="14" xfId="3" applyFont="1" applyFill="1" applyBorder="1" applyAlignment="1" applyProtection="1">
      <alignment horizontal="left" vertical="center" wrapText="1"/>
      <protection locked="0"/>
    </xf>
    <xf numFmtId="171" fontId="28" fillId="7" borderId="15" xfId="3" applyNumberFormat="1" applyFont="1" applyFill="1" applyBorder="1" applyAlignment="1" applyProtection="1">
      <alignment horizontal="center" vertical="center" wrapText="1"/>
      <protection locked="0"/>
    </xf>
    <xf numFmtId="172" fontId="28" fillId="7" borderId="15" xfId="3" applyNumberFormat="1" applyFont="1" applyFill="1" applyBorder="1" applyAlignment="1" applyProtection="1">
      <alignment horizontal="center" vertical="center" wrapText="1"/>
      <protection locked="0"/>
    </xf>
    <xf numFmtId="171" fontId="28" fillId="7" borderId="16" xfId="3" applyNumberFormat="1" applyFont="1" applyFill="1" applyBorder="1" applyAlignment="1" applyProtection="1">
      <alignment horizontal="center" vertical="center" wrapText="1"/>
      <protection locked="0"/>
    </xf>
    <xf numFmtId="0" fontId="29" fillId="10" borderId="17" xfId="10" applyFont="1" applyFill="1" applyBorder="1" applyAlignment="1" applyProtection="1">
      <alignment horizontal="center" vertical="center" wrapText="1"/>
      <protection locked="0"/>
    </xf>
    <xf numFmtId="0" fontId="18" fillId="10" borderId="0" xfId="9" applyFont="1" applyFill="1" applyAlignment="1" applyProtection="1">
      <alignment vertical="center"/>
      <protection locked="0"/>
    </xf>
    <xf numFmtId="0" fontId="18" fillId="10" borderId="0" xfId="3" applyFont="1" applyFill="1" applyAlignment="1" applyProtection="1">
      <alignment horizontal="center" vertical="center"/>
      <protection locked="0"/>
    </xf>
    <xf numFmtId="0" fontId="28" fillId="10" borderId="33" xfId="3" applyFont="1" applyFill="1" applyBorder="1" applyAlignment="1" applyProtection="1">
      <alignment horizontal="left" vertical="center" wrapText="1"/>
      <protection locked="0"/>
    </xf>
    <xf numFmtId="171" fontId="28" fillId="9" borderId="3" xfId="11" applyNumberFormat="1" applyFont="1" applyFill="1" applyBorder="1" applyAlignment="1" applyProtection="1">
      <alignment horizontal="center" vertical="center" wrapText="1"/>
      <protection locked="0"/>
    </xf>
    <xf numFmtId="171" fontId="28" fillId="7" borderId="3" xfId="3" applyNumberFormat="1" applyFont="1" applyFill="1" applyBorder="1" applyAlignment="1" applyProtection="1">
      <alignment horizontal="center" vertical="center" wrapText="1"/>
      <protection locked="0"/>
    </xf>
    <xf numFmtId="3" fontId="28" fillId="9" borderId="3" xfId="11" applyNumberFormat="1" applyFont="1" applyFill="1" applyBorder="1" applyAlignment="1" applyProtection="1">
      <alignment horizontal="center" vertical="center" wrapText="1"/>
      <protection locked="0"/>
    </xf>
    <xf numFmtId="172" fontId="28" fillId="9" borderId="3" xfId="11" applyNumberFormat="1" applyFont="1" applyFill="1" applyBorder="1" applyAlignment="1" applyProtection="1">
      <alignment horizontal="center" vertical="center" wrapText="1"/>
      <protection locked="0"/>
    </xf>
    <xf numFmtId="171" fontId="28" fillId="7" borderId="3" xfId="11" applyNumberFormat="1" applyFont="1" applyFill="1" applyBorder="1" applyAlignment="1" applyProtection="1">
      <alignment horizontal="center" vertical="center" wrapText="1"/>
      <protection locked="0"/>
    </xf>
    <xf numFmtId="171" fontId="28" fillId="9" borderId="3" xfId="3" applyNumberFormat="1" applyFont="1" applyFill="1" applyBorder="1" applyAlignment="1" applyProtection="1">
      <alignment horizontal="center" vertical="center" wrapText="1"/>
      <protection locked="0"/>
    </xf>
    <xf numFmtId="171" fontId="28" fillId="7" borderId="4" xfId="11" applyNumberFormat="1" applyFont="1" applyFill="1" applyBorder="1" applyAlignment="1" applyProtection="1">
      <alignment horizontal="center" vertical="center" wrapText="1"/>
      <protection locked="0"/>
    </xf>
    <xf numFmtId="0" fontId="29" fillId="10" borderId="5" xfId="10" applyFont="1" applyFill="1" applyBorder="1" applyAlignment="1" applyProtection="1">
      <alignment horizontal="center" vertical="center" wrapText="1"/>
      <protection locked="0"/>
    </xf>
    <xf numFmtId="0" fontId="28" fillId="10" borderId="2" xfId="3" applyFont="1" applyFill="1" applyBorder="1" applyAlignment="1" applyProtection="1">
      <alignment horizontal="left" vertical="center" wrapText="1"/>
      <protection locked="0"/>
    </xf>
    <xf numFmtId="172" fontId="28" fillId="7" borderId="3" xfId="3" applyNumberFormat="1" applyFont="1" applyFill="1" applyBorder="1" applyAlignment="1" applyProtection="1">
      <alignment horizontal="center" vertical="center" wrapText="1"/>
      <protection locked="0"/>
    </xf>
    <xf numFmtId="171" fontId="28" fillId="7" borderId="4" xfId="3" applyNumberFormat="1" applyFont="1" applyFill="1" applyBorder="1" applyAlignment="1" applyProtection="1">
      <alignment horizontal="center" vertical="center" wrapText="1"/>
      <protection locked="0"/>
    </xf>
    <xf numFmtId="0" fontId="30" fillId="10" borderId="0" xfId="9" applyFont="1" applyFill="1" applyAlignment="1" applyProtection="1">
      <alignment vertical="center"/>
      <protection locked="0"/>
    </xf>
    <xf numFmtId="0" fontId="13" fillId="10" borderId="0" xfId="3" applyFont="1" applyFill="1" applyAlignment="1" applyProtection="1">
      <alignment horizontal="center" vertical="center"/>
      <protection locked="0"/>
    </xf>
    <xf numFmtId="171" fontId="28" fillId="8" borderId="3" xfId="11" applyNumberFormat="1" applyFont="1" applyFill="1" applyBorder="1" applyAlignment="1" applyProtection="1">
      <alignment horizontal="center" vertical="center" wrapText="1"/>
      <protection locked="0"/>
    </xf>
    <xf numFmtId="171" fontId="28" fillId="8" borderId="4" xfId="11" applyNumberFormat="1" applyFont="1" applyFill="1" applyBorder="1" applyAlignment="1" applyProtection="1">
      <alignment horizontal="center" vertical="center" wrapText="1"/>
      <protection locked="0"/>
    </xf>
    <xf numFmtId="0" fontId="15" fillId="6" borderId="14" xfId="3" applyFont="1" applyFill="1" applyBorder="1" applyAlignment="1" applyProtection="1">
      <alignment horizontal="center" vertical="center" wrapText="1"/>
      <protection locked="0"/>
    </xf>
    <xf numFmtId="0" fontId="15" fillId="6" borderId="15" xfId="3" applyFont="1" applyFill="1" applyBorder="1" applyAlignment="1" applyProtection="1">
      <alignment horizontal="center" vertical="center" wrapText="1"/>
      <protection locked="0"/>
    </xf>
    <xf numFmtId="0" fontId="31" fillId="10" borderId="0" xfId="3" applyFont="1" applyFill="1" applyAlignment="1" applyProtection="1">
      <alignment horizontal="left" vertical="center" wrapText="1"/>
      <protection locked="0"/>
    </xf>
    <xf numFmtId="0" fontId="6" fillId="5" borderId="0" xfId="3" applyFont="1" applyFill="1" applyProtection="1">
      <protection locked="0"/>
    </xf>
    <xf numFmtId="0" fontId="13" fillId="10" borderId="0" xfId="3" applyFont="1" applyFill="1" applyProtection="1">
      <protection locked="0"/>
    </xf>
    <xf numFmtId="0" fontId="13" fillId="5" borderId="0" xfId="3" applyFont="1" applyFill="1" applyProtection="1">
      <protection locked="0"/>
    </xf>
    <xf numFmtId="0" fontId="27" fillId="10" borderId="0" xfId="3" applyFont="1" applyFill="1" applyAlignment="1" applyProtection="1">
      <alignment horizontal="left" vertical="center" wrapText="1"/>
      <protection locked="0"/>
    </xf>
    <xf numFmtId="0" fontId="27" fillId="5" borderId="0" xfId="3" applyFont="1" applyFill="1" applyAlignment="1" applyProtection="1">
      <alignment horizontal="left" vertical="center" wrapText="1"/>
      <protection locked="0"/>
    </xf>
    <xf numFmtId="0" fontId="32" fillId="10" borderId="0" xfId="3" applyFont="1" applyFill="1" applyAlignment="1" applyProtection="1">
      <alignment horizontal="center" vertical="center" wrapText="1"/>
      <protection locked="0"/>
    </xf>
    <xf numFmtId="0" fontId="13" fillId="5" borderId="0" xfId="3" applyFont="1" applyFill="1" applyAlignment="1" applyProtection="1">
      <alignment vertical="center"/>
      <protection locked="0"/>
    </xf>
    <xf numFmtId="0" fontId="19" fillId="10" borderId="0" xfId="3" applyFont="1" applyFill="1" applyAlignment="1" applyProtection="1">
      <alignment horizontal="center" vertical="center" wrapText="1"/>
      <protection locked="0"/>
    </xf>
    <xf numFmtId="0" fontId="23" fillId="10" borderId="0" xfId="9" applyFont="1" applyFill="1" applyAlignment="1" applyProtection="1">
      <alignment horizontal="left" vertical="center"/>
      <protection locked="0"/>
    </xf>
    <xf numFmtId="0" fontId="33" fillId="10" borderId="0" xfId="3" applyFont="1" applyFill="1" applyProtection="1">
      <protection locked="0"/>
    </xf>
    <xf numFmtId="0" fontId="13" fillId="10" borderId="0" xfId="3" applyFont="1" applyFill="1" applyAlignment="1" applyProtection="1">
      <alignment horizontal="center"/>
      <protection locked="0"/>
    </xf>
    <xf numFmtId="172" fontId="28" fillId="9" borderId="7" xfId="3" applyNumberFormat="1" applyFont="1" applyFill="1" applyBorder="1" applyAlignment="1" applyProtection="1">
      <alignment horizontal="center" vertical="center" wrapText="1"/>
      <protection locked="0"/>
    </xf>
    <xf numFmtId="0" fontId="32" fillId="10" borderId="0" xfId="10" applyFont="1" applyFill="1" applyBorder="1" applyAlignment="1" applyProtection="1">
      <alignment horizontal="center" vertical="center" wrapText="1"/>
      <protection locked="0"/>
    </xf>
    <xf numFmtId="0" fontId="29" fillId="10" borderId="9" xfId="3" applyFont="1" applyFill="1" applyBorder="1" applyAlignment="1" applyProtection="1">
      <alignment horizontal="center" vertical="center" wrapText="1"/>
      <protection locked="0"/>
    </xf>
    <xf numFmtId="172" fontId="28" fillId="9" borderId="11" xfId="3" applyNumberFormat="1" applyFont="1" applyFill="1" applyBorder="1" applyAlignment="1" applyProtection="1">
      <alignment horizontal="center" vertical="center" wrapText="1"/>
      <protection locked="0"/>
    </xf>
    <xf numFmtId="0" fontId="29" fillId="10" borderId="13" xfId="3" applyFont="1" applyFill="1" applyBorder="1" applyAlignment="1" applyProtection="1">
      <alignment horizontal="center" vertical="center" wrapText="1"/>
      <protection locked="0"/>
    </xf>
    <xf numFmtId="0" fontId="19" fillId="10" borderId="0" xfId="3" applyFont="1" applyFill="1" applyAlignment="1" applyProtection="1">
      <alignment horizontal="center" vertical="center"/>
      <protection locked="0"/>
    </xf>
    <xf numFmtId="0" fontId="29" fillId="10" borderId="17" xfId="3" applyFont="1" applyFill="1" applyBorder="1" applyAlignment="1" applyProtection="1">
      <alignment horizontal="center" vertical="center" wrapText="1"/>
      <protection locked="0"/>
    </xf>
    <xf numFmtId="0" fontId="18" fillId="8" borderId="3" xfId="3" applyFont="1" applyFill="1" applyBorder="1" applyAlignment="1" applyProtection="1">
      <alignment horizontal="center" vertical="center"/>
      <protection locked="0"/>
    </xf>
    <xf numFmtId="168" fontId="28" fillId="8" borderId="3" xfId="3" applyNumberFormat="1" applyFont="1" applyFill="1" applyBorder="1" applyAlignment="1" applyProtection="1">
      <alignment horizontal="center" vertical="center" wrapText="1"/>
      <protection locked="0"/>
    </xf>
    <xf numFmtId="168" fontId="28" fillId="8" borderId="4" xfId="3" applyNumberFormat="1" applyFont="1" applyFill="1" applyBorder="1" applyAlignment="1" applyProtection="1">
      <alignment horizontal="center" vertical="center" wrapText="1"/>
      <protection locked="0"/>
    </xf>
    <xf numFmtId="166" fontId="2" fillId="2" borderId="1" xfId="0" applyNumberFormat="1" applyFont="1" applyFill="1" applyBorder="1"/>
    <xf numFmtId="173" fontId="0" fillId="0" borderId="0" xfId="0" applyNumberFormat="1"/>
    <xf numFmtId="174" fontId="0" fillId="0" borderId="0" xfId="0" applyNumberFormat="1"/>
    <xf numFmtId="175" fontId="0" fillId="0" borderId="0" xfId="0" applyNumberFormat="1"/>
    <xf numFmtId="171" fontId="28" fillId="7" borderId="7" xfId="0" applyNumberFormat="1" applyFont="1" applyFill="1" applyBorder="1" applyAlignment="1" applyProtection="1">
      <alignment horizontal="center" vertical="center" wrapText="1"/>
      <protection locked="0"/>
    </xf>
    <xf numFmtId="171" fontId="28" fillId="9" borderId="11" xfId="0" applyNumberFormat="1" applyFont="1" applyFill="1" applyBorder="1" applyAlignment="1" applyProtection="1">
      <alignment horizontal="center" vertical="center" wrapText="1"/>
      <protection locked="0"/>
    </xf>
    <xf numFmtId="171" fontId="28" fillId="9" borderId="8" xfId="0" applyNumberFormat="1" applyFont="1" applyFill="1" applyBorder="1" applyAlignment="1" applyProtection="1">
      <alignment horizontal="center" vertical="center" wrapText="1"/>
      <protection locked="0"/>
    </xf>
    <xf numFmtId="171" fontId="28" fillId="7" borderId="11" xfId="0" applyNumberFormat="1" applyFont="1" applyFill="1" applyBorder="1" applyAlignment="1" applyProtection="1">
      <alignment horizontal="center" vertical="center" wrapText="1"/>
      <protection locked="0"/>
    </xf>
    <xf numFmtId="171" fontId="28" fillId="9" borderId="12" xfId="0" applyNumberFormat="1" applyFont="1" applyFill="1" applyBorder="1" applyAlignment="1" applyProtection="1">
      <alignment horizontal="center" vertical="center" wrapText="1"/>
      <protection locked="0"/>
    </xf>
    <xf numFmtId="171" fontId="28" fillId="7" borderId="15" xfId="0" applyNumberFormat="1" applyFont="1" applyFill="1" applyBorder="1" applyAlignment="1" applyProtection="1">
      <alignment horizontal="center" vertical="center" wrapText="1"/>
      <protection locked="0"/>
    </xf>
    <xf numFmtId="172" fontId="28" fillId="7" borderId="15" xfId="0" applyNumberFormat="1" applyFont="1" applyFill="1" applyBorder="1" applyAlignment="1" applyProtection="1">
      <alignment horizontal="center" vertical="center" wrapText="1"/>
      <protection locked="0"/>
    </xf>
    <xf numFmtId="171" fontId="28" fillId="7" borderId="16" xfId="0" applyNumberFormat="1" applyFont="1" applyFill="1" applyBorder="1" applyAlignment="1" applyProtection="1">
      <alignment horizontal="center" vertical="center" wrapText="1"/>
      <protection locked="0"/>
    </xf>
    <xf numFmtId="171" fontId="28" fillId="7" borderId="3" xfId="0" applyNumberFormat="1" applyFont="1" applyFill="1" applyBorder="1" applyAlignment="1" applyProtection="1">
      <alignment horizontal="center" vertical="center" wrapText="1"/>
      <protection locked="0"/>
    </xf>
    <xf numFmtId="3" fontId="28" fillId="7" borderId="3" xfId="0" applyNumberFormat="1" applyFont="1" applyFill="1" applyBorder="1" applyAlignment="1" applyProtection="1">
      <alignment horizontal="center" vertical="center" wrapText="1"/>
      <protection locked="0"/>
    </xf>
    <xf numFmtId="3" fontId="28" fillId="9" borderId="3" xfId="0" applyNumberFormat="1" applyFont="1" applyFill="1" applyBorder="1" applyAlignment="1" applyProtection="1">
      <alignment horizontal="center" vertical="center" wrapText="1"/>
      <protection locked="0"/>
    </xf>
    <xf numFmtId="3" fontId="28" fillId="7" borderId="3" xfId="11" applyNumberFormat="1" applyFont="1" applyFill="1" applyBorder="1" applyAlignment="1" applyProtection="1">
      <alignment horizontal="center" vertical="center" wrapText="1"/>
      <protection locked="0"/>
    </xf>
    <xf numFmtId="171" fontId="28" fillId="9" borderId="3" xfId="0" applyNumberFormat="1" applyFont="1" applyFill="1" applyBorder="1" applyAlignment="1" applyProtection="1">
      <alignment horizontal="center" vertical="center" wrapText="1"/>
      <protection locked="0"/>
    </xf>
    <xf numFmtId="171" fontId="28" fillId="9" borderId="7" xfId="0" applyNumberFormat="1" applyFont="1" applyFill="1" applyBorder="1" applyAlignment="1" applyProtection="1">
      <alignment horizontal="center" vertical="center" wrapText="1"/>
      <protection locked="0"/>
    </xf>
    <xf numFmtId="172" fontId="28" fillId="9" borderId="7" xfId="0" applyNumberFormat="1" applyFont="1" applyFill="1" applyBorder="1" applyAlignment="1" applyProtection="1">
      <alignment horizontal="center" vertical="center" wrapText="1"/>
      <protection locked="0"/>
    </xf>
    <xf numFmtId="4" fontId="28" fillId="9" borderId="7" xfId="0" applyNumberFormat="1" applyFont="1" applyFill="1" applyBorder="1" applyAlignment="1" applyProtection="1">
      <alignment horizontal="center" vertical="center" wrapText="1"/>
      <protection locked="0"/>
    </xf>
    <xf numFmtId="4" fontId="28" fillId="9" borderId="8" xfId="0" applyNumberFormat="1" applyFont="1" applyFill="1" applyBorder="1" applyAlignment="1" applyProtection="1">
      <alignment horizontal="center" vertical="center" wrapText="1"/>
      <protection locked="0"/>
    </xf>
    <xf numFmtId="172" fontId="28" fillId="9" borderId="11" xfId="0" applyNumberFormat="1" applyFont="1" applyFill="1" applyBorder="1" applyAlignment="1" applyProtection="1">
      <alignment horizontal="center" vertical="center" wrapText="1"/>
      <protection locked="0"/>
    </xf>
    <xf numFmtId="0" fontId="18" fillId="8" borderId="3" xfId="0" applyFont="1" applyFill="1" applyBorder="1" applyAlignment="1" applyProtection="1">
      <alignment horizontal="center" vertical="center"/>
      <protection locked="0"/>
    </xf>
    <xf numFmtId="168" fontId="28" fillId="8" borderId="3" xfId="0" applyNumberFormat="1" applyFont="1" applyFill="1" applyBorder="1" applyAlignment="1" applyProtection="1">
      <alignment horizontal="center" vertical="center" wrapText="1"/>
      <protection locked="0"/>
    </xf>
    <xf numFmtId="168" fontId="28" fillId="8" borderId="4" xfId="0" applyNumberFormat="1" applyFont="1" applyFill="1" applyBorder="1" applyAlignment="1" applyProtection="1">
      <alignment horizontal="center" vertical="center" wrapText="1"/>
      <protection locked="0"/>
    </xf>
    <xf numFmtId="173" fontId="0" fillId="0" borderId="0" xfId="1" applyNumberFormat="1" applyFont="1"/>
    <xf numFmtId="171" fontId="28" fillId="12" borderId="7" xfId="0" applyNumberFormat="1" applyFont="1" applyFill="1" applyBorder="1" applyAlignment="1" applyProtection="1">
      <alignment horizontal="center" vertical="center" wrapText="1"/>
      <protection locked="0"/>
    </xf>
    <xf numFmtId="1" fontId="0" fillId="0" borderId="0" xfId="0" applyNumberFormat="1"/>
    <xf numFmtId="0" fontId="0" fillId="0" borderId="0" xfId="0" applyAlignment="1">
      <alignment horizontal="left" vertical="top" wrapText="1"/>
    </xf>
    <xf numFmtId="0" fontId="15" fillId="6" borderId="31" xfId="3" applyFont="1" applyFill="1" applyBorder="1" applyAlignment="1" applyProtection="1">
      <alignment horizontal="center" vertical="center" wrapText="1"/>
      <protection locked="0"/>
    </xf>
    <xf numFmtId="0" fontId="15" fillId="11" borderId="32" xfId="3" applyFont="1" applyFill="1" applyBorder="1" applyAlignment="1" applyProtection="1">
      <alignment horizontal="center" vertical="center" wrapText="1"/>
      <protection locked="0"/>
    </xf>
    <xf numFmtId="0" fontId="15" fillId="11" borderId="21" xfId="3" applyFont="1" applyFill="1" applyBorder="1" applyAlignment="1" applyProtection="1">
      <alignment horizontal="center" vertical="center" wrapText="1"/>
      <protection locked="0"/>
    </xf>
    <xf numFmtId="0" fontId="15" fillId="6" borderId="22" xfId="3" applyFont="1" applyFill="1" applyBorder="1" applyAlignment="1" applyProtection="1">
      <alignment horizontal="center" vertical="center" wrapText="1"/>
      <protection locked="0"/>
    </xf>
    <xf numFmtId="0" fontId="15" fillId="6" borderId="33" xfId="3" applyFont="1" applyFill="1" applyBorder="1" applyAlignment="1" applyProtection="1">
      <alignment horizontal="center" vertical="center" wrapText="1"/>
      <protection locked="0"/>
    </xf>
    <xf numFmtId="0" fontId="15" fillId="11" borderId="33" xfId="3" applyFont="1" applyFill="1" applyBorder="1" applyAlignment="1" applyProtection="1">
      <alignment horizontal="center" vertical="center" wrapText="1"/>
      <protection locked="0"/>
    </xf>
    <xf numFmtId="0" fontId="15" fillId="6" borderId="34" xfId="3" applyFont="1" applyFill="1" applyBorder="1" applyAlignment="1" applyProtection="1">
      <alignment horizontal="center" vertical="center" wrapText="1"/>
      <protection locked="0"/>
    </xf>
    <xf numFmtId="0" fontId="15" fillId="6" borderId="35" xfId="3" applyFont="1" applyFill="1" applyBorder="1" applyAlignment="1" applyProtection="1">
      <alignment horizontal="center" vertical="center" wrapText="1"/>
      <protection locked="0"/>
    </xf>
    <xf numFmtId="0" fontId="15" fillId="6" borderId="36" xfId="3" applyFont="1" applyFill="1" applyBorder="1" applyAlignment="1" applyProtection="1">
      <alignment horizontal="center" vertical="center" wrapText="1"/>
      <protection locked="0"/>
    </xf>
    <xf numFmtId="0" fontId="6" fillId="10" borderId="0" xfId="3" applyFont="1" applyFill="1" applyProtection="1">
      <protection locked="0"/>
    </xf>
    <xf numFmtId="0" fontId="15" fillId="6" borderId="32" xfId="3" applyFont="1" applyFill="1" applyBorder="1" applyAlignment="1" applyProtection="1">
      <alignment horizontal="center" vertical="center" wrapText="1"/>
      <protection locked="0"/>
    </xf>
    <xf numFmtId="0" fontId="15" fillId="6" borderId="21" xfId="3" applyFont="1" applyFill="1" applyBorder="1" applyAlignment="1" applyProtection="1">
      <alignment horizontal="center" vertical="center" wrapText="1"/>
      <protection locked="0"/>
    </xf>
    <xf numFmtId="0" fontId="15" fillId="6" borderId="37" xfId="3" applyFont="1" applyFill="1" applyBorder="1" applyAlignment="1" applyProtection="1">
      <alignment horizontal="center" vertical="center" wrapText="1"/>
      <protection locked="0"/>
    </xf>
    <xf numFmtId="0" fontId="15" fillId="6" borderId="39" xfId="3" applyFont="1" applyFill="1" applyBorder="1" applyAlignment="1" applyProtection="1">
      <alignment horizontal="center" vertical="center" wrapText="1"/>
      <protection locked="0"/>
    </xf>
    <xf numFmtId="0" fontId="15" fillId="11" borderId="40" xfId="3" applyFont="1" applyFill="1" applyBorder="1" applyAlignment="1" applyProtection="1">
      <alignment horizontal="center" vertical="center" wrapText="1"/>
      <protection locked="0"/>
    </xf>
    <xf numFmtId="0" fontId="15" fillId="11" borderId="42" xfId="3" applyFont="1" applyFill="1" applyBorder="1" applyAlignment="1" applyProtection="1">
      <alignment horizontal="center" vertical="center" wrapText="1"/>
      <protection locked="0"/>
    </xf>
    <xf numFmtId="0" fontId="15" fillId="11" borderId="43" xfId="3" applyFont="1" applyFill="1" applyBorder="1" applyAlignment="1" applyProtection="1">
      <alignment horizontal="center" vertical="center" wrapText="1"/>
      <protection locked="0"/>
    </xf>
    <xf numFmtId="0" fontId="15" fillId="11" borderId="0" xfId="3" applyFont="1" applyFill="1" applyAlignment="1" applyProtection="1">
      <alignment horizontal="center" vertical="center" wrapText="1"/>
      <protection locked="0"/>
    </xf>
    <xf numFmtId="0" fontId="15" fillId="11" borderId="45" xfId="3" applyFont="1" applyFill="1" applyBorder="1" applyAlignment="1" applyProtection="1">
      <alignment horizontal="center" vertical="center" wrapText="1"/>
      <protection locked="0"/>
    </xf>
    <xf numFmtId="0" fontId="15" fillId="11" borderId="46" xfId="3" applyFont="1" applyFill="1" applyBorder="1" applyAlignment="1" applyProtection="1">
      <alignment horizontal="center" vertical="center" wrapText="1"/>
      <protection locked="0"/>
    </xf>
    <xf numFmtId="0" fontId="15" fillId="11" borderId="47" xfId="3" applyFont="1" applyFill="1" applyBorder="1" applyAlignment="1" applyProtection="1">
      <alignment horizontal="center" vertical="center" wrapText="1"/>
      <protection locked="0"/>
    </xf>
    <xf numFmtId="0" fontId="15" fillId="11" borderId="49" xfId="3" applyFont="1" applyFill="1" applyBorder="1" applyAlignment="1" applyProtection="1">
      <alignment horizontal="center" vertical="center" wrapText="1"/>
      <protection locked="0"/>
    </xf>
    <xf numFmtId="0" fontId="15" fillId="6" borderId="40" xfId="3" applyFont="1" applyFill="1" applyBorder="1" applyAlignment="1" applyProtection="1">
      <alignment horizontal="center" vertical="center" wrapText="1"/>
      <protection locked="0"/>
    </xf>
    <xf numFmtId="0" fontId="15" fillId="6" borderId="41" xfId="3" applyFont="1" applyFill="1" applyBorder="1" applyAlignment="1" applyProtection="1">
      <alignment horizontal="center" vertical="center" wrapText="1"/>
      <protection locked="0"/>
    </xf>
    <xf numFmtId="0" fontId="15" fillId="6" borderId="43" xfId="3" applyFont="1" applyFill="1" applyBorder="1" applyAlignment="1" applyProtection="1">
      <alignment horizontal="center" vertical="center" wrapText="1"/>
      <protection locked="0"/>
    </xf>
    <xf numFmtId="0" fontId="15" fillId="6" borderId="0" xfId="3" applyFont="1" applyFill="1" applyAlignment="1" applyProtection="1">
      <alignment horizontal="center" vertical="center" wrapText="1"/>
      <protection locked="0"/>
    </xf>
    <xf numFmtId="0" fontId="15" fillId="6" borderId="44" xfId="3" applyFont="1" applyFill="1" applyBorder="1" applyAlignment="1" applyProtection="1">
      <alignment horizontal="center" vertical="center" wrapText="1"/>
      <protection locked="0"/>
    </xf>
    <xf numFmtId="0" fontId="15" fillId="6" borderId="46" xfId="3" applyFont="1" applyFill="1" applyBorder="1" applyAlignment="1" applyProtection="1">
      <alignment horizontal="center" vertical="center" wrapText="1"/>
      <protection locked="0"/>
    </xf>
    <xf numFmtId="0" fontId="15" fillId="6" borderId="47" xfId="3" applyFont="1" applyFill="1" applyBorder="1" applyAlignment="1" applyProtection="1">
      <alignment horizontal="center" vertical="center" wrapText="1"/>
      <protection locked="0"/>
    </xf>
    <xf numFmtId="0" fontId="15" fillId="6" borderId="48" xfId="3" applyFont="1" applyFill="1" applyBorder="1" applyAlignment="1" applyProtection="1">
      <alignment horizontal="center" vertical="center" wrapText="1"/>
      <protection locked="0"/>
    </xf>
    <xf numFmtId="0" fontId="15" fillId="6" borderId="42" xfId="3" applyFont="1" applyFill="1" applyBorder="1" applyAlignment="1" applyProtection="1">
      <alignment horizontal="center" vertical="center" wrapText="1"/>
      <protection locked="0"/>
    </xf>
    <xf numFmtId="0" fontId="15" fillId="6" borderId="45" xfId="3" applyFont="1" applyFill="1" applyBorder="1" applyAlignment="1" applyProtection="1">
      <alignment horizontal="center" vertical="center" wrapText="1"/>
      <protection locked="0"/>
    </xf>
    <xf numFmtId="0" fontId="15" fillId="6" borderId="49" xfId="3" applyFont="1" applyFill="1" applyBorder="1" applyAlignment="1" applyProtection="1">
      <alignment horizontal="center" vertical="center" wrapText="1"/>
      <protection locked="0"/>
    </xf>
    <xf numFmtId="0" fontId="15" fillId="11" borderId="41" xfId="3" applyFont="1" applyFill="1" applyBorder="1" applyAlignment="1" applyProtection="1">
      <alignment horizontal="center" vertical="center" wrapText="1"/>
      <protection locked="0"/>
    </xf>
    <xf numFmtId="0" fontId="15" fillId="11" borderId="44" xfId="3" applyFont="1" applyFill="1" applyBorder="1" applyAlignment="1" applyProtection="1">
      <alignment horizontal="center" vertical="center" wrapText="1"/>
      <protection locked="0"/>
    </xf>
    <xf numFmtId="0" fontId="15" fillId="11" borderId="48" xfId="3" applyFont="1" applyFill="1" applyBorder="1" applyAlignment="1" applyProtection="1">
      <alignment horizontal="center" vertical="center" wrapText="1"/>
      <protection locked="0"/>
    </xf>
  </cellXfs>
  <cellStyles count="12">
    <cellStyle name="Comma" xfId="1" builtinId="3"/>
    <cellStyle name="Comma 2 3" xfId="11" xr:uid="{56A3A8F0-07D4-4B47-9783-72E8B971D7E7}"/>
    <cellStyle name="Heading 2 2" xfId="10" xr:uid="{76F1F2E2-F43E-4DA6-BD44-09FF930B3872}"/>
    <cellStyle name="Normal" xfId="0" builtinId="0"/>
    <cellStyle name="Normal 2" xfId="3" xr:uid="{C8AF5D2F-B530-4E6D-9618-5A3646F57166}"/>
    <cellStyle name="Normal 2 2" xfId="7" xr:uid="{BA945B31-252F-4299-B74C-8F2D608F7CC2}"/>
    <cellStyle name="Normal 2 3 2" xfId="6" xr:uid="{EBE9B02C-92E2-4E49-9665-128D3E434B84}"/>
    <cellStyle name="Normal 2 4 2" xfId="4" xr:uid="{0479423D-4E3A-4802-97AB-E144F0427480}"/>
    <cellStyle name="Normal 3" xfId="5" xr:uid="{847CFC5C-08AC-41FE-B4A3-E498BE41B31B}"/>
    <cellStyle name="Normal_accseperation" xfId="9" xr:uid="{BF5879D6-7680-4818-BEEA-4C2E6B5B929D}"/>
    <cellStyle name="Percent" xfId="2" builtinId="5"/>
    <cellStyle name="Percent 2 4" xfId="8" xr:uid="{2C0D4D28-3BCC-4A34-BAB7-A40C2D8629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14</xdr:row>
      <xdr:rowOff>72391</xdr:rowOff>
    </xdr:from>
    <xdr:to>
      <xdr:col>8</xdr:col>
      <xdr:colOff>523480</xdr:colOff>
      <xdr:row>51</xdr:row>
      <xdr:rowOff>42665</xdr:rowOff>
    </xdr:to>
    <xdr:pic>
      <xdr:nvPicPr>
        <xdr:cNvPr id="7" name="Picture 1">
          <a:extLst>
            <a:ext uri="{FF2B5EF4-FFF2-40B4-BE49-F238E27FC236}">
              <a16:creationId xmlns:a16="http://schemas.microsoft.com/office/drawing/2014/main" id="{8FDB4D29-9B67-A158-BE23-6CF720307342}"/>
            </a:ext>
          </a:extLst>
        </xdr:cNvPr>
        <xdr:cNvPicPr>
          <a:picLocks noChangeAspect="1"/>
        </xdr:cNvPicPr>
      </xdr:nvPicPr>
      <xdr:blipFill>
        <a:blip xmlns:r="http://schemas.openxmlformats.org/officeDocument/2006/relationships" r:embed="rId1"/>
        <a:stretch>
          <a:fillRect/>
        </a:stretch>
      </xdr:blipFill>
      <xdr:spPr>
        <a:xfrm>
          <a:off x="469900" y="3723641"/>
          <a:ext cx="5705715" cy="6740644"/>
        </a:xfrm>
        <a:prstGeom prst="rect">
          <a:avLst/>
        </a:prstGeom>
      </xdr:spPr>
    </xdr:pic>
    <xdr:clientData/>
  </xdr:twoCellAnchor>
  <xdr:twoCellAnchor editAs="oneCell">
    <xdr:from>
      <xdr:col>1</xdr:col>
      <xdr:colOff>10794</xdr:colOff>
      <xdr:row>51</xdr:row>
      <xdr:rowOff>108903</xdr:rowOff>
    </xdr:from>
    <xdr:to>
      <xdr:col>8</xdr:col>
      <xdr:colOff>591911</xdr:colOff>
      <xdr:row>94</xdr:row>
      <xdr:rowOff>61897</xdr:rowOff>
    </xdr:to>
    <xdr:pic>
      <xdr:nvPicPr>
        <xdr:cNvPr id="6" name="Picture 2">
          <a:extLst>
            <a:ext uri="{FF2B5EF4-FFF2-40B4-BE49-F238E27FC236}">
              <a16:creationId xmlns:a16="http://schemas.microsoft.com/office/drawing/2014/main" id="{BA9923CA-F443-241B-D702-14E641DE9494}"/>
            </a:ext>
          </a:extLst>
        </xdr:cNvPr>
        <xdr:cNvPicPr>
          <a:picLocks noChangeAspect="1"/>
        </xdr:cNvPicPr>
      </xdr:nvPicPr>
      <xdr:blipFill>
        <a:blip xmlns:r="http://schemas.openxmlformats.org/officeDocument/2006/relationships" r:embed="rId2"/>
        <a:stretch>
          <a:fillRect/>
        </a:stretch>
      </xdr:blipFill>
      <xdr:spPr>
        <a:xfrm>
          <a:off x="621982" y="10514966"/>
          <a:ext cx="5623652" cy="7814929"/>
        </a:xfrm>
        <a:prstGeom prst="rect">
          <a:avLst/>
        </a:prstGeom>
      </xdr:spPr>
    </xdr:pic>
    <xdr:clientData/>
  </xdr:twoCellAnchor>
  <xdr:twoCellAnchor editAs="oneCell">
    <xdr:from>
      <xdr:col>1</xdr:col>
      <xdr:colOff>38100</xdr:colOff>
      <xdr:row>91</xdr:row>
      <xdr:rowOff>9525</xdr:rowOff>
    </xdr:from>
    <xdr:to>
      <xdr:col>8</xdr:col>
      <xdr:colOff>319376</xdr:colOff>
      <xdr:row>102</xdr:row>
      <xdr:rowOff>114038</xdr:rowOff>
    </xdr:to>
    <xdr:pic>
      <xdr:nvPicPr>
        <xdr:cNvPr id="4" name="Picture 3">
          <a:extLst>
            <a:ext uri="{FF2B5EF4-FFF2-40B4-BE49-F238E27FC236}">
              <a16:creationId xmlns:a16="http://schemas.microsoft.com/office/drawing/2014/main" id="{73557E88-422D-E48D-1DD5-A4AA3C7758B8}"/>
            </a:ext>
          </a:extLst>
        </xdr:cNvPr>
        <xdr:cNvPicPr>
          <a:picLocks noChangeAspect="1"/>
        </xdr:cNvPicPr>
      </xdr:nvPicPr>
      <xdr:blipFill>
        <a:blip xmlns:r="http://schemas.openxmlformats.org/officeDocument/2006/relationships" r:embed="rId3"/>
        <a:stretch>
          <a:fillRect/>
        </a:stretch>
      </xdr:blipFill>
      <xdr:spPr>
        <a:xfrm>
          <a:off x="647700" y="17564100"/>
          <a:ext cx="5314286" cy="20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E6169-6C17-440C-B9E1-8CE93966C7EA}">
  <dimension ref="B3:L28"/>
  <sheetViews>
    <sheetView tabSelected="1" topLeftCell="A2" zoomScaleNormal="100" workbookViewId="0">
      <selection activeCell="L10" sqref="L10"/>
    </sheetView>
  </sheetViews>
  <sheetFormatPr defaultRowHeight="14.4" x14ac:dyDescent="0.3"/>
  <cols>
    <col min="2" max="2" width="17.6640625" customWidth="1"/>
    <col min="3" max="3" width="11.33203125" bestFit="1" customWidth="1"/>
  </cols>
  <sheetData>
    <row r="3" spans="2:12" x14ac:dyDescent="0.3">
      <c r="B3" s="1" t="s">
        <v>0</v>
      </c>
    </row>
    <row r="5" spans="2:12" x14ac:dyDescent="0.3">
      <c r="B5" s="1" t="s">
        <v>1</v>
      </c>
    </row>
    <row r="6" spans="2:12" ht="14.7" customHeight="1" x14ac:dyDescent="0.3">
      <c r="B6" s="285" t="s">
        <v>389</v>
      </c>
      <c r="C6" s="285"/>
      <c r="D6" s="285"/>
      <c r="E6" s="285"/>
      <c r="F6" s="285"/>
      <c r="G6" s="285"/>
      <c r="H6" s="285"/>
      <c r="I6" s="285"/>
      <c r="J6" s="285"/>
      <c r="K6" s="13"/>
      <c r="L6" s="13"/>
    </row>
    <row r="7" spans="2:12" x14ac:dyDescent="0.3">
      <c r="B7" s="285"/>
      <c r="C7" s="285"/>
      <c r="D7" s="285"/>
      <c r="E7" s="285"/>
      <c r="F7" s="285"/>
      <c r="G7" s="285"/>
      <c r="H7" s="285"/>
      <c r="I7" s="285"/>
      <c r="J7" s="285"/>
      <c r="K7" s="13"/>
      <c r="L7" s="13"/>
    </row>
    <row r="8" spans="2:12" x14ac:dyDescent="0.3">
      <c r="B8" s="285"/>
      <c r="C8" s="285"/>
      <c r="D8" s="285"/>
      <c r="E8" s="285"/>
      <c r="F8" s="285"/>
      <c r="G8" s="285"/>
      <c r="H8" s="285"/>
      <c r="I8" s="285"/>
      <c r="J8" s="285"/>
      <c r="K8" s="13"/>
      <c r="L8" s="13"/>
    </row>
    <row r="9" spans="2:12" x14ac:dyDescent="0.3">
      <c r="B9" s="285"/>
      <c r="C9" s="285"/>
      <c r="D9" s="285"/>
      <c r="E9" s="285"/>
      <c r="F9" s="285"/>
      <c r="G9" s="285"/>
      <c r="H9" s="285"/>
      <c r="I9" s="285"/>
      <c r="J9" s="285"/>
      <c r="K9" s="13"/>
      <c r="L9" s="13"/>
    </row>
    <row r="10" spans="2:12" x14ac:dyDescent="0.3">
      <c r="B10" s="285"/>
      <c r="C10" s="285"/>
      <c r="D10" s="285"/>
      <c r="E10" s="285"/>
      <c r="F10" s="285"/>
      <c r="G10" s="285"/>
      <c r="H10" s="285"/>
      <c r="I10" s="285"/>
      <c r="J10" s="285"/>
      <c r="K10" s="13"/>
      <c r="L10" s="13"/>
    </row>
    <row r="11" spans="2:12" x14ac:dyDescent="0.3">
      <c r="B11" s="285"/>
      <c r="C11" s="285"/>
      <c r="D11" s="285"/>
      <c r="E11" s="285"/>
      <c r="F11" s="285"/>
      <c r="G11" s="285"/>
      <c r="H11" s="285"/>
      <c r="I11" s="285"/>
      <c r="J11" s="285"/>
      <c r="K11" s="13"/>
      <c r="L11" s="13"/>
    </row>
    <row r="12" spans="2:12" x14ac:dyDescent="0.3">
      <c r="B12" s="285"/>
      <c r="C12" s="285"/>
      <c r="D12" s="285"/>
      <c r="E12" s="285"/>
      <c r="F12" s="285"/>
      <c r="G12" s="285"/>
      <c r="H12" s="285"/>
      <c r="I12" s="285"/>
      <c r="J12" s="285"/>
      <c r="K12" s="13"/>
      <c r="L12" s="13"/>
    </row>
    <row r="13" spans="2:12" x14ac:dyDescent="0.3">
      <c r="B13" s="285"/>
      <c r="C13" s="285"/>
      <c r="D13" s="285"/>
      <c r="E13" s="285"/>
      <c r="F13" s="285"/>
      <c r="G13" s="285"/>
      <c r="H13" s="285"/>
      <c r="I13" s="285"/>
      <c r="J13" s="285"/>
      <c r="K13" s="13"/>
      <c r="L13" s="13"/>
    </row>
    <row r="14" spans="2:12" x14ac:dyDescent="0.3">
      <c r="B14" s="13"/>
      <c r="C14" s="13"/>
      <c r="D14" s="13"/>
      <c r="E14" s="13"/>
      <c r="F14" s="13"/>
      <c r="G14" s="13"/>
      <c r="H14" s="13"/>
      <c r="I14" s="13"/>
      <c r="J14" s="13"/>
      <c r="K14" s="13"/>
      <c r="L14" s="13"/>
    </row>
    <row r="15" spans="2:12" x14ac:dyDescent="0.3">
      <c r="B15" s="13"/>
      <c r="C15" s="13"/>
      <c r="D15" s="13"/>
      <c r="E15" s="13"/>
      <c r="F15" s="13"/>
      <c r="G15" s="13"/>
      <c r="H15" s="13"/>
      <c r="I15" s="13"/>
      <c r="J15" s="13"/>
      <c r="K15" s="13"/>
      <c r="L15" s="13"/>
    </row>
    <row r="16" spans="2:12" x14ac:dyDescent="0.3">
      <c r="B16" s="13"/>
      <c r="C16" s="13"/>
      <c r="D16" s="13"/>
      <c r="E16" s="13"/>
      <c r="F16" s="13"/>
      <c r="G16" s="13"/>
      <c r="H16" s="13"/>
      <c r="I16" s="13"/>
      <c r="J16" s="13"/>
      <c r="K16" s="13"/>
      <c r="L16" s="13"/>
    </row>
    <row r="17" spans="2:12" x14ac:dyDescent="0.3">
      <c r="B17" s="13"/>
      <c r="C17" s="13"/>
      <c r="D17" s="13"/>
      <c r="E17" s="13"/>
      <c r="F17" s="13"/>
      <c r="G17" s="13"/>
      <c r="H17" s="13"/>
      <c r="I17" s="13"/>
      <c r="J17" s="13"/>
      <c r="K17" s="13"/>
      <c r="L17" s="13"/>
    </row>
    <row r="18" spans="2:12" x14ac:dyDescent="0.3">
      <c r="B18" s="13"/>
      <c r="C18" s="13"/>
      <c r="D18" s="13"/>
      <c r="E18" s="13"/>
      <c r="F18" s="13"/>
      <c r="G18" s="13"/>
      <c r="H18" s="13"/>
      <c r="I18" s="13"/>
      <c r="J18" s="13"/>
      <c r="K18" s="13"/>
      <c r="L18" s="13"/>
    </row>
    <row r="19" spans="2:12" x14ac:dyDescent="0.3">
      <c r="B19" s="13"/>
      <c r="C19" s="13"/>
      <c r="D19" s="13"/>
      <c r="E19" s="13"/>
      <c r="F19" s="13"/>
      <c r="G19" s="13"/>
      <c r="H19" s="13"/>
      <c r="I19" s="13"/>
      <c r="J19" s="13"/>
      <c r="K19" s="13"/>
      <c r="L19" s="13"/>
    </row>
    <row r="20" spans="2:12" x14ac:dyDescent="0.3">
      <c r="B20" s="13"/>
      <c r="C20" s="13"/>
      <c r="D20" s="13"/>
      <c r="E20" s="13"/>
      <c r="F20" s="13"/>
      <c r="G20" s="13"/>
      <c r="H20" s="13"/>
      <c r="I20" s="13"/>
      <c r="J20" s="13"/>
      <c r="K20" s="13"/>
      <c r="L20" s="13"/>
    </row>
    <row r="21" spans="2:12" x14ac:dyDescent="0.3">
      <c r="B21" s="13"/>
      <c r="C21" s="13"/>
      <c r="D21" s="13"/>
      <c r="E21" s="13"/>
      <c r="F21" s="13"/>
      <c r="G21" s="13"/>
      <c r="H21" s="13"/>
      <c r="I21" s="13"/>
      <c r="J21" s="13"/>
      <c r="K21" s="13"/>
      <c r="L21" s="13"/>
    </row>
    <row r="22" spans="2:12" x14ac:dyDescent="0.3">
      <c r="B22" s="13"/>
      <c r="C22" s="13"/>
      <c r="D22" s="13"/>
      <c r="E22" s="13"/>
      <c r="F22" s="13"/>
      <c r="G22" s="13"/>
      <c r="H22" s="13"/>
      <c r="I22" s="13"/>
      <c r="J22" s="13"/>
      <c r="K22" s="13"/>
      <c r="L22" s="13"/>
    </row>
    <row r="23" spans="2:12" x14ac:dyDescent="0.3">
      <c r="B23" s="13"/>
      <c r="C23" s="13"/>
      <c r="D23" s="13"/>
      <c r="E23" s="13"/>
      <c r="F23" s="13"/>
      <c r="G23" s="13"/>
      <c r="H23" s="13"/>
      <c r="I23" s="13"/>
      <c r="J23" s="13"/>
      <c r="K23" s="13"/>
      <c r="L23" s="13"/>
    </row>
    <row r="24" spans="2:12" x14ac:dyDescent="0.3">
      <c r="B24" s="13"/>
      <c r="C24" s="13"/>
      <c r="D24" s="13"/>
      <c r="E24" s="13"/>
      <c r="F24" s="13"/>
      <c r="G24" s="13"/>
      <c r="H24" s="13"/>
      <c r="I24" s="13"/>
      <c r="J24" s="13"/>
      <c r="K24" s="13"/>
      <c r="L24" s="13"/>
    </row>
    <row r="25" spans="2:12" x14ac:dyDescent="0.3">
      <c r="B25" s="13"/>
      <c r="C25" s="13"/>
      <c r="D25" s="13"/>
      <c r="E25" s="13"/>
      <c r="F25" s="13"/>
      <c r="G25" s="13"/>
      <c r="H25" s="13"/>
      <c r="I25" s="13"/>
      <c r="J25" s="13"/>
      <c r="K25" s="13"/>
      <c r="L25" s="13"/>
    </row>
    <row r="26" spans="2:12" x14ac:dyDescent="0.3">
      <c r="B26" s="13"/>
      <c r="C26" s="13"/>
      <c r="D26" s="13"/>
      <c r="E26" s="13"/>
      <c r="F26" s="13"/>
      <c r="G26" s="13"/>
      <c r="H26" s="13"/>
      <c r="I26" s="13"/>
      <c r="J26" s="13"/>
      <c r="K26" s="13"/>
      <c r="L26" s="13"/>
    </row>
    <row r="27" spans="2:12" x14ac:dyDescent="0.3">
      <c r="B27" s="13"/>
      <c r="C27" s="13"/>
      <c r="D27" s="13"/>
      <c r="E27" s="13"/>
      <c r="F27" s="13"/>
      <c r="G27" s="13"/>
      <c r="H27" s="13"/>
      <c r="I27" s="13"/>
      <c r="J27" s="13"/>
      <c r="K27" s="13"/>
      <c r="L27" s="13"/>
    </row>
    <row r="28" spans="2:12" x14ac:dyDescent="0.3">
      <c r="B28" s="13"/>
      <c r="C28" s="13"/>
      <c r="D28" s="13"/>
      <c r="E28" s="13"/>
      <c r="F28" s="13"/>
      <c r="G28" s="13"/>
      <c r="H28" s="13"/>
      <c r="I28" s="13"/>
      <c r="J28" s="13"/>
      <c r="K28" s="13"/>
      <c r="L28" s="13"/>
    </row>
  </sheetData>
  <mergeCells count="1">
    <mergeCell ref="B6:J1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AA02A-30D8-4CA5-9C10-791E527E5685}">
  <dimension ref="B2:XFD60"/>
  <sheetViews>
    <sheetView zoomScale="70" zoomScaleNormal="70" workbookViewId="0">
      <pane xSplit="3" ySplit="4" topLeftCell="D41" activePane="bottomRight" state="frozen"/>
      <selection pane="topRight" activeCell="D1" sqref="D1"/>
      <selection pane="bottomLeft" activeCell="A5" sqref="A5"/>
      <selection pane="bottomRight" activeCell="D27" sqref="D27"/>
    </sheetView>
  </sheetViews>
  <sheetFormatPr defaultRowHeight="14.4" x14ac:dyDescent="0.3"/>
  <cols>
    <col min="1" max="1" width="0.44140625" customWidth="1"/>
    <col min="2" max="2" width="9.6640625" customWidth="1"/>
    <col min="3" max="3" width="55.5546875" customWidth="1"/>
    <col min="4" max="4" width="21.6640625" bestFit="1" customWidth="1"/>
    <col min="5" max="7" width="18.33203125" bestFit="1" customWidth="1"/>
    <col min="8" max="9" width="14.6640625" customWidth="1"/>
  </cols>
  <sheetData>
    <row r="2" spans="2:12 16384:16384" x14ac:dyDescent="0.3">
      <c r="B2" s="1" t="s">
        <v>2</v>
      </c>
      <c r="C2" s="1"/>
    </row>
    <row r="3" spans="2:12 16384:16384" x14ac:dyDescent="0.3">
      <c r="L3" t="s">
        <v>3</v>
      </c>
    </row>
    <row r="4" spans="2:12 16384:16384" s="15" customFormat="1" x14ac:dyDescent="0.3">
      <c r="B4" s="14" t="s">
        <v>4</v>
      </c>
      <c r="D4" s="21" t="s">
        <v>5</v>
      </c>
      <c r="E4" s="21" t="s">
        <v>6</v>
      </c>
      <c r="F4" s="21" t="s">
        <v>7</v>
      </c>
      <c r="G4" s="21" t="s">
        <v>8</v>
      </c>
      <c r="H4" s="21" t="s">
        <v>9</v>
      </c>
      <c r="I4" s="21" t="s">
        <v>10</v>
      </c>
    </row>
    <row r="5" spans="2:12 16384:16384" x14ac:dyDescent="0.3">
      <c r="B5" s="20"/>
      <c r="C5" t="s">
        <v>11</v>
      </c>
      <c r="D5" s="16">
        <f>'Calcs-Outturn'!D5*(AVERAGE('PD1'!$P$24:$P$35)/AVERAGE('PD1'!N$24:N$35))</f>
        <v>58.435253188726783</v>
      </c>
      <c r="E5" s="16">
        <f>'Calcs-Outturn'!E5*(AVERAGE('PD1'!$P$24:$P$35)/AVERAGE('PD1'!O$24:O$35))</f>
        <v>60.942880138500065</v>
      </c>
      <c r="F5" s="16">
        <f>'Calcs-Outturn'!F5*(AVERAGE('PD1'!$P$24:$P$35)/AVERAGE('PD1'!P$24:P$35))</f>
        <v>63.884999999999998</v>
      </c>
      <c r="G5" s="16">
        <f>'PD2'!$M$11</f>
        <v>69.405962018075726</v>
      </c>
      <c r="H5" s="16">
        <f>'PD2'!$W$11</f>
        <v>63.731934939712097</v>
      </c>
      <c r="I5" s="9">
        <f>SUM(D5:H5)</f>
        <v>316.40103028501471</v>
      </c>
      <c r="L5" t="s">
        <v>12</v>
      </c>
    </row>
    <row r="6" spans="2:12 16384:16384" x14ac:dyDescent="0.3">
      <c r="B6" s="20"/>
      <c r="C6" t="s">
        <v>13</v>
      </c>
      <c r="D6" s="16">
        <f>'Calcs-Outturn'!D6*(AVERAGE('PD1'!$P$24:$P$35)/AVERAGE('PD1'!N$24:N$35))</f>
        <v>3.4767047277171002</v>
      </c>
      <c r="E6" s="16">
        <f>'Calcs-Outturn'!E6*(AVERAGE('PD1'!$P$24:$P$35)/AVERAGE('PD1'!O$24:O$35))</f>
        <v>3.9223950198909669</v>
      </c>
      <c r="F6" s="16">
        <f>'Calcs-Outturn'!F6*(AVERAGE('PD1'!$P$24:$P$35)/AVERAGE('PD1'!P$24:P$35))</f>
        <v>3.71</v>
      </c>
      <c r="G6" s="16">
        <f>'PD2'!$N$11</f>
        <v>3.6182018319855929</v>
      </c>
      <c r="H6" s="16">
        <f>'PD2'!$X$11</f>
        <v>3.4460716930605395</v>
      </c>
      <c r="I6" s="9">
        <f t="shared" ref="I6:I7" si="0">SUM(D6:H6)</f>
        <v>18.173373272654199</v>
      </c>
      <c r="L6" t="s">
        <v>12</v>
      </c>
    </row>
    <row r="7" spans="2:12 16384:16384" x14ac:dyDescent="0.3">
      <c r="B7" s="20"/>
      <c r="C7" t="s">
        <v>14</v>
      </c>
      <c r="D7" s="16">
        <f t="shared" ref="D7:E7" si="1">D5+D6</f>
        <v>61.911957916443882</v>
      </c>
      <c r="E7" s="16">
        <f t="shared" si="1"/>
        <v>64.865275158391029</v>
      </c>
      <c r="F7" s="16">
        <f>F5+F6</f>
        <v>67.594999999999999</v>
      </c>
      <c r="G7" s="16">
        <f>G5+G6</f>
        <v>73.024163850061313</v>
      </c>
      <c r="H7" s="16">
        <f>H5+H6</f>
        <v>67.178006632772636</v>
      </c>
      <c r="I7" s="9">
        <f t="shared" si="0"/>
        <v>334.57440355766886</v>
      </c>
      <c r="L7" t="s">
        <v>15</v>
      </c>
    </row>
    <row r="8" spans="2:12 16384:16384" x14ac:dyDescent="0.3">
      <c r="B8" s="3"/>
      <c r="C8" t="s">
        <v>16</v>
      </c>
      <c r="D8">
        <v>98778</v>
      </c>
      <c r="E8" s="4">
        <v>99007</v>
      </c>
      <c r="F8" s="4">
        <f>'PD2'!$F$11*1000</f>
        <v>98752</v>
      </c>
      <c r="G8" s="4">
        <f>'PD2'!$P$11*1000</f>
        <v>99646.705180415505</v>
      </c>
      <c r="H8" s="4">
        <f>'PD2'!$Z$11*1000</f>
        <v>100046.5786777068</v>
      </c>
      <c r="I8" s="9"/>
      <c r="L8" t="s">
        <v>12</v>
      </c>
    </row>
    <row r="9" spans="2:12 16384:16384" x14ac:dyDescent="0.3">
      <c r="B9" s="3"/>
      <c r="F9" s="4"/>
      <c r="I9" s="9"/>
    </row>
    <row r="10" spans="2:12 16384:16384" x14ac:dyDescent="0.3">
      <c r="B10" s="3"/>
      <c r="F10" s="4"/>
      <c r="I10" s="9"/>
    </row>
    <row r="11" spans="2:12 16384:16384" x14ac:dyDescent="0.3">
      <c r="C11" t="s">
        <v>17</v>
      </c>
      <c r="D11" s="16">
        <f>'Calcs-Outturn'!D11*(AVERAGE('PD1'!$P$24:$P$35)/AVERAGE('PD1'!N$24:N$35))</f>
        <v>35.376939623324603</v>
      </c>
      <c r="E11" s="16">
        <f>'Calcs-Outturn'!E11*(AVERAGE('PD1'!$P$24:$P$35)/AVERAGE('PD1'!O$24:O$35))</f>
        <v>33.790170752489587</v>
      </c>
      <c r="F11" s="16">
        <f>'Calcs-Outturn'!F11*(AVERAGE('PD1'!$P$24:$P$35)/AVERAGE('PD1'!P$24:P$35))</f>
        <v>29.98</v>
      </c>
      <c r="G11" s="16">
        <f>'Calcs-Outturn'!G11*(AVERAGE('PD1'!$P$24:$P$35)/AVERAGE('PD1'!Q$24:Q$35))</f>
        <v>28.982059424234173</v>
      </c>
      <c r="H11" s="16">
        <f>'Calcs-Outturn'!H11*(AVERAGE('PD1'!$P$24:$P$35)/AVERAGE('PD1'!R$24:R$35))</f>
        <v>27.73425512341468</v>
      </c>
      <c r="I11" s="9"/>
      <c r="L11" t="s">
        <v>18</v>
      </c>
    </row>
    <row r="12" spans="2:12 16384:16384" x14ac:dyDescent="0.3">
      <c r="C12" t="s">
        <v>19</v>
      </c>
      <c r="D12" s="8">
        <f>D11*D8/1000000</f>
        <v>3.4944633421127578</v>
      </c>
      <c r="E12" s="8">
        <f>E11*E8/1000000</f>
        <v>3.3454634356917365</v>
      </c>
      <c r="F12" s="8">
        <f>F11*F8/1000000</f>
        <v>2.9605849599999998</v>
      </c>
      <c r="G12" s="8">
        <f>G11*G8/1000000</f>
        <v>2.8879667309679453</v>
      </c>
      <c r="H12" s="8">
        <f>H11*H8/1000000</f>
        <v>2.7747173372722997</v>
      </c>
      <c r="I12" s="9">
        <f t="shared" ref="I12:I16" si="2">SUM(D12:H12)</f>
        <v>15.463195806044741</v>
      </c>
      <c r="L12" t="s">
        <v>15</v>
      </c>
    </row>
    <row r="13" spans="2:12 16384:16384" x14ac:dyDescent="0.3">
      <c r="C13" t="s">
        <v>20</v>
      </c>
      <c r="D13" s="6">
        <v>0.01</v>
      </c>
      <c r="E13" s="6">
        <v>0.01</v>
      </c>
      <c r="F13" s="6">
        <v>0.01</v>
      </c>
      <c r="G13" s="6">
        <v>0.01</v>
      </c>
      <c r="H13" s="6">
        <v>0.01</v>
      </c>
      <c r="I13" s="9"/>
      <c r="L13" t="s">
        <v>21</v>
      </c>
      <c r="XFD13" s="6"/>
    </row>
    <row r="14" spans="2:12 16384:16384" x14ac:dyDescent="0.3">
      <c r="C14" t="s">
        <v>22</v>
      </c>
      <c r="D14" s="5">
        <f>D5+D12</f>
        <v>61.929716530839542</v>
      </c>
      <c r="E14" s="5">
        <f>E5+E12</f>
        <v>64.288343574191799</v>
      </c>
      <c r="F14" s="5">
        <f>F5+F12</f>
        <v>66.845584959999996</v>
      </c>
      <c r="G14" s="5">
        <f>G5+G12</f>
        <v>72.293928749043673</v>
      </c>
      <c r="H14" s="5">
        <f t="shared" ref="H14" si="3">H5+H12</f>
        <v>66.506652276984397</v>
      </c>
      <c r="I14" s="9">
        <f t="shared" si="2"/>
        <v>331.86422609105944</v>
      </c>
      <c r="L14" t="s">
        <v>15</v>
      </c>
      <c r="XFD14" s="6"/>
    </row>
    <row r="15" spans="2:12 16384:16384" x14ac:dyDescent="0.3">
      <c r="C15" t="s">
        <v>23</v>
      </c>
      <c r="D15" s="258">
        <f>(D14/(1-D13))-D14</f>
        <v>0.62555269223070553</v>
      </c>
      <c r="E15" s="258">
        <f t="shared" ref="E15:H15" si="4">(E14/(1-E13))-E14</f>
        <v>0.6493772078201232</v>
      </c>
      <c r="F15" s="258">
        <f t="shared" si="4"/>
        <v>0.67520792888889503</v>
      </c>
      <c r="G15" s="258">
        <f t="shared" si="4"/>
        <v>0.73024170453579984</v>
      </c>
      <c r="H15" s="258">
        <f t="shared" si="4"/>
        <v>0.67178436643418138</v>
      </c>
      <c r="I15" s="9">
        <f t="shared" si="2"/>
        <v>3.352163899909705</v>
      </c>
      <c r="L15" t="s">
        <v>15</v>
      </c>
    </row>
    <row r="16" spans="2:12 16384:16384" x14ac:dyDescent="0.3">
      <c r="C16" t="s">
        <v>24</v>
      </c>
      <c r="D16" s="258">
        <f>D15+D12</f>
        <v>4.1200160343434629</v>
      </c>
      <c r="E16" s="258">
        <f>E15+E12</f>
        <v>3.9948406435118597</v>
      </c>
      <c r="F16" s="258">
        <f>F15+F12</f>
        <v>3.6357928888888948</v>
      </c>
      <c r="G16" s="258">
        <f t="shared" ref="G16:H16" si="5">G15+G12</f>
        <v>3.6182084355037452</v>
      </c>
      <c r="H16" s="258">
        <f t="shared" si="5"/>
        <v>3.4465017037064811</v>
      </c>
      <c r="I16" s="9">
        <f t="shared" si="2"/>
        <v>18.815359705954442</v>
      </c>
      <c r="L16" t="s">
        <v>15</v>
      </c>
    </row>
    <row r="17" spans="2:12" x14ac:dyDescent="0.3">
      <c r="E17" s="5"/>
      <c r="F17" s="5"/>
    </row>
    <row r="18" spans="2:12" s="10" customFormat="1" x14ac:dyDescent="0.3">
      <c r="C18" s="10" t="s">
        <v>25</v>
      </c>
      <c r="D18" s="11">
        <f>D6-D16</f>
        <v>-0.64331130662636271</v>
      </c>
      <c r="E18" s="11">
        <f t="shared" ref="E18:H18" si="6">E6-E16</f>
        <v>-7.2445623620892796E-2</v>
      </c>
      <c r="F18" s="11">
        <f t="shared" si="6"/>
        <v>7.4207111111105117E-2</v>
      </c>
      <c r="G18" s="11">
        <f t="shared" si="6"/>
        <v>-6.6035181522927644E-6</v>
      </c>
      <c r="H18" s="11">
        <f t="shared" si="6"/>
        <v>-4.300106459416142E-4</v>
      </c>
      <c r="I18" s="11">
        <f>SUM(D18:H18)</f>
        <v>-0.6419864333002443</v>
      </c>
      <c r="L18" s="10" t="s">
        <v>15</v>
      </c>
    </row>
    <row r="19" spans="2:12" s="10" customFormat="1" x14ac:dyDescent="0.3">
      <c r="C19" s="10" t="s">
        <v>26</v>
      </c>
      <c r="D19" s="170">
        <f>D18/D16</f>
        <v>-0.15614291334399535</v>
      </c>
      <c r="E19" s="170">
        <f t="shared" ref="E19:H19" si="7">E18/E16</f>
        <v>-1.813479687570364E-2</v>
      </c>
      <c r="F19" s="170">
        <f t="shared" si="7"/>
        <v>2.0410159043405509E-2</v>
      </c>
      <c r="G19" s="170">
        <f t="shared" si="7"/>
        <v>-1.8250795303818337E-6</v>
      </c>
      <c r="H19" s="170">
        <f t="shared" si="7"/>
        <v>-1.2476728082831546E-4</v>
      </c>
      <c r="I19" s="11"/>
    </row>
    <row r="20" spans="2:12" s="15" customFormat="1" x14ac:dyDescent="0.3">
      <c r="B20" s="14" t="s">
        <v>27</v>
      </c>
      <c r="D20" s="21" t="s">
        <v>5</v>
      </c>
      <c r="E20" s="21" t="s">
        <v>6</v>
      </c>
      <c r="F20" s="21" t="s">
        <v>7</v>
      </c>
      <c r="G20" s="21" t="s">
        <v>8</v>
      </c>
      <c r="H20" s="21" t="s">
        <v>9</v>
      </c>
      <c r="I20" s="21" t="s">
        <v>10</v>
      </c>
    </row>
    <row r="21" spans="2:12" ht="14.7" customHeight="1" x14ac:dyDescent="0.3">
      <c r="B21" s="20"/>
      <c r="C21" t="s">
        <v>28</v>
      </c>
      <c r="D21" s="16">
        <f>'Calcs-Outturn'!D21*(AVERAGE('PD1'!$P$24:$P$35)/AVERAGE('PD1'!N$24:N$35))</f>
        <v>68.917241655846624</v>
      </c>
      <c r="E21" s="16">
        <f>'Calcs-Outturn'!E21*(AVERAGE('PD1'!$P$24:$P$35)/AVERAGE('PD1'!O$24:O$35))</f>
        <v>78.534919699425359</v>
      </c>
      <c r="F21" s="16">
        <f>'Calcs-Outturn'!F21*(AVERAGE('PD1'!$P$24:$P$35)/AVERAGE('PD1'!P$24:P$35))</f>
        <v>81.611999999999995</v>
      </c>
      <c r="G21" s="16">
        <f>'PD3'!$M$11</f>
        <v>89.765000000000001</v>
      </c>
      <c r="H21" s="16">
        <f>'PD3'!$W$11</f>
        <v>87.97</v>
      </c>
      <c r="L21" t="s">
        <v>29</v>
      </c>
    </row>
    <row r="22" spans="2:12" x14ac:dyDescent="0.3">
      <c r="B22" s="20"/>
      <c r="C22" t="s">
        <v>13</v>
      </c>
      <c r="D22" s="16">
        <f>'Calcs-Outturn'!D22*(AVERAGE('PD1'!$P$24:$P$35)/AVERAGE('PD1'!N$24:N$35))</f>
        <v>3.2703352936683716</v>
      </c>
      <c r="E22" s="16">
        <f>'Calcs-Outturn'!E22*(AVERAGE('PD1'!$P$24:$P$35)/AVERAGE('PD1'!O$24:O$35))</f>
        <v>3.7722867246205976</v>
      </c>
      <c r="F22" s="16">
        <f>'Calcs-Outturn'!F22*(AVERAGE('PD1'!$P$24:$P$35)/AVERAGE('PD1'!P$24:P$35))</f>
        <v>3.734</v>
      </c>
      <c r="G22" s="16">
        <f>'PD3'!$N$11</f>
        <v>3.7103258939423709</v>
      </c>
      <c r="H22" s="16">
        <f>'PD3'!$X$11</f>
        <v>3.5977490933251977</v>
      </c>
      <c r="L22" t="s">
        <v>29</v>
      </c>
    </row>
    <row r="23" spans="2:12" x14ac:dyDescent="0.3">
      <c r="B23" s="20"/>
      <c r="C23" t="s">
        <v>14</v>
      </c>
      <c r="D23" s="16">
        <f>D21+D22</f>
        <v>72.187576949514991</v>
      </c>
      <c r="E23" s="16">
        <f t="shared" ref="E23:H23" si="8">E21+E22</f>
        <v>82.307206424045958</v>
      </c>
      <c r="F23" s="16">
        <f t="shared" si="8"/>
        <v>85.345999999999989</v>
      </c>
      <c r="G23" s="16">
        <f t="shared" si="8"/>
        <v>93.475325893942369</v>
      </c>
      <c r="H23" s="16">
        <f t="shared" si="8"/>
        <v>91.56774909332519</v>
      </c>
      <c r="L23" t="s">
        <v>15</v>
      </c>
    </row>
    <row r="24" spans="2:12" x14ac:dyDescent="0.3">
      <c r="B24" s="3"/>
      <c r="C24" t="s">
        <v>16</v>
      </c>
      <c r="D24" s="4">
        <v>71566</v>
      </c>
      <c r="E24" s="4">
        <v>71136</v>
      </c>
      <c r="F24" s="4">
        <f>'PD3'!$F$11*1000</f>
        <v>71603</v>
      </c>
      <c r="G24" s="4">
        <f>'PD3'!$P$11*1000</f>
        <v>72187.705180415505</v>
      </c>
      <c r="H24" s="4">
        <f>'PD3'!$Z$11*1000</f>
        <v>72587.578677706784</v>
      </c>
      <c r="L24" t="s">
        <v>29</v>
      </c>
    </row>
    <row r="25" spans="2:12" x14ac:dyDescent="0.3">
      <c r="B25" s="3"/>
      <c r="F25" s="4"/>
    </row>
    <row r="26" spans="2:12" x14ac:dyDescent="0.3">
      <c r="B26" s="3"/>
      <c r="F26" s="4"/>
    </row>
    <row r="27" spans="2:12" x14ac:dyDescent="0.3">
      <c r="C27" t="s">
        <v>17</v>
      </c>
      <c r="D27" s="16">
        <f>'Calcs-Outturn'!D27*(AVERAGE('PD1'!$P$24:$P$35)/AVERAGE('PD1'!N$24:N$35))</f>
        <v>46.198660622812106</v>
      </c>
      <c r="E27" s="16">
        <f>'Calcs-Outturn'!E27*(AVERAGE('PD1'!$P$24:$P$35)/AVERAGE('PD1'!O$24:O$35))</f>
        <v>44.389706961030875</v>
      </c>
      <c r="F27" s="16">
        <f>'Calcs-Outturn'!F27*(AVERAGE('PD1'!$P$24:$P$35)/AVERAGE('PD1'!P$24:P$35))</f>
        <v>39.51</v>
      </c>
      <c r="G27" s="16">
        <f>'Calcs-Outturn'!G27*(AVERAGE('PD1'!$P$24:$P$35)/AVERAGE('PD1'!Q$24:Q$35))</f>
        <v>38.44946879994334</v>
      </c>
      <c r="H27" s="16">
        <f>'Calcs-Outturn'!H27*(AVERAGE('PD1'!$P$24:$P$35)/AVERAGE('PD1'!R$24:R$35))</f>
        <v>36.957032362814672</v>
      </c>
      <c r="L27" t="s">
        <v>18</v>
      </c>
    </row>
    <row r="28" spans="2:12" x14ac:dyDescent="0.3">
      <c r="C28" t="s">
        <v>19</v>
      </c>
      <c r="D28" s="8">
        <f>D27*D24/1000000</f>
        <v>3.3062533461321713</v>
      </c>
      <c r="E28" s="8">
        <f>E27*E24/1000000</f>
        <v>3.1577061943798923</v>
      </c>
      <c r="F28" s="8">
        <f>F27*F24/1000000</f>
        <v>2.8290345299999999</v>
      </c>
      <c r="G28" s="8">
        <f t="shared" ref="G28:H28" si="9">G27*G24/1000000</f>
        <v>2.7755789180738941</v>
      </c>
      <c r="H28" s="282">
        <f t="shared" si="9"/>
        <v>2.6826214943303657</v>
      </c>
      <c r="L28" t="s">
        <v>15</v>
      </c>
    </row>
    <row r="29" spans="2:12" x14ac:dyDescent="0.3">
      <c r="C29" t="s">
        <v>20</v>
      </c>
      <c r="D29" s="6">
        <v>0.01</v>
      </c>
      <c r="E29" s="6">
        <v>0.01</v>
      </c>
      <c r="F29" s="6">
        <v>0.01</v>
      </c>
      <c r="G29" s="6">
        <v>0.01</v>
      </c>
      <c r="H29" s="6">
        <v>0.01</v>
      </c>
      <c r="L29" t="s">
        <v>21</v>
      </c>
    </row>
    <row r="30" spans="2:12" x14ac:dyDescent="0.3">
      <c r="C30" t="s">
        <v>22</v>
      </c>
      <c r="D30" s="5">
        <f>D21+D28</f>
        <v>72.22349500197879</v>
      </c>
      <c r="E30" s="5">
        <f>E21+E28</f>
        <v>81.692625893805257</v>
      </c>
      <c r="F30" s="5">
        <f>F21+F28</f>
        <v>84.441034529999996</v>
      </c>
      <c r="G30" s="5">
        <f>G21+G28</f>
        <v>92.540578918073891</v>
      </c>
      <c r="H30" s="5">
        <f>H21+H28</f>
        <v>90.652621494330361</v>
      </c>
      <c r="L30" t="s">
        <v>15</v>
      </c>
    </row>
    <row r="31" spans="2:12" x14ac:dyDescent="0.3">
      <c r="C31" t="s">
        <v>23</v>
      </c>
      <c r="D31" s="258">
        <f>(D30/(1-D29))-D30</f>
        <v>0.72953025254524562</v>
      </c>
      <c r="E31" s="258">
        <f t="shared" ref="E31:F31" si="10">(E30/(1-E29))-E30</f>
        <v>0.82517803933136236</v>
      </c>
      <c r="F31" s="258">
        <f t="shared" si="10"/>
        <v>0.85293974272727269</v>
      </c>
      <c r="G31" s="258">
        <f t="shared" ref="G31:H31" si="11">G30/(1-G29)-G30</f>
        <v>0.93475332240478792</v>
      </c>
      <c r="H31" s="258">
        <f t="shared" si="11"/>
        <v>0.91568304539727308</v>
      </c>
      <c r="L31" t="s">
        <v>15</v>
      </c>
    </row>
    <row r="32" spans="2:12" x14ac:dyDescent="0.3">
      <c r="C32" t="s">
        <v>24</v>
      </c>
      <c r="D32" s="258">
        <f>D31+D28</f>
        <v>4.0357835986774173</v>
      </c>
      <c r="E32" s="258">
        <f>E31+E28</f>
        <v>3.9828842337112547</v>
      </c>
      <c r="F32" s="258">
        <f>F31+F28</f>
        <v>3.6819742727272726</v>
      </c>
      <c r="G32" s="258">
        <f t="shared" ref="G32:H32" si="12">G31+G28</f>
        <v>3.710332240478682</v>
      </c>
      <c r="H32" s="258">
        <f t="shared" si="12"/>
        <v>3.5983045397276388</v>
      </c>
      <c r="L32" t="s">
        <v>15</v>
      </c>
    </row>
    <row r="34" spans="2:12" s="10" customFormat="1" x14ac:dyDescent="0.3">
      <c r="C34" s="10" t="s">
        <v>25</v>
      </c>
      <c r="D34" s="11">
        <f>D22-D32</f>
        <v>-0.7654483050090457</v>
      </c>
      <c r="E34" s="11">
        <f>E22-E32</f>
        <v>-0.21059750909065711</v>
      </c>
      <c r="F34" s="11">
        <f>F22-F32</f>
        <v>5.2025727272727362E-2</v>
      </c>
      <c r="G34" s="11">
        <f>G22-G32</f>
        <v>-6.3465363111525619E-6</v>
      </c>
      <c r="H34" s="11">
        <f>H22-H32</f>
        <v>-5.5544640244109544E-4</v>
      </c>
      <c r="I34" s="11">
        <f>SUM(D34:H34)</f>
        <v>-0.9245818797657277</v>
      </c>
      <c r="L34" s="10" t="s">
        <v>15</v>
      </c>
    </row>
    <row r="35" spans="2:12" s="10" customFormat="1" x14ac:dyDescent="0.3">
      <c r="C35" s="10" t="s">
        <v>26</v>
      </c>
      <c r="D35" s="170">
        <f>D34/D32</f>
        <v>-0.18966534906873941</v>
      </c>
      <c r="E35" s="170">
        <f t="shared" ref="E35" si="13">E34/E32</f>
        <v>-5.2875628999746793E-2</v>
      </c>
      <c r="F35" s="170">
        <f t="shared" ref="F35" si="14">F34/F32</f>
        <v>1.4129845408776152E-2</v>
      </c>
      <c r="G35" s="170">
        <f t="shared" ref="G35" si="15">G34/G32</f>
        <v>-1.7105035074524148E-6</v>
      </c>
      <c r="H35" s="170">
        <f t="shared" ref="H35" si="16">H34/H32</f>
        <v>-1.5436336649902847E-4</v>
      </c>
      <c r="I35" s="11"/>
    </row>
    <row r="36" spans="2:12" s="15" customFormat="1" x14ac:dyDescent="0.3">
      <c r="B36" s="14" t="s">
        <v>30</v>
      </c>
      <c r="D36" s="21" t="s">
        <v>5</v>
      </c>
      <c r="E36" s="21" t="s">
        <v>6</v>
      </c>
      <c r="F36" s="21" t="s">
        <v>7</v>
      </c>
      <c r="G36" s="21" t="s">
        <v>8</v>
      </c>
      <c r="H36" s="21" t="s">
        <v>9</v>
      </c>
      <c r="I36" s="21" t="s">
        <v>10</v>
      </c>
    </row>
    <row r="37" spans="2:12" ht="14.7" customHeight="1" x14ac:dyDescent="0.3">
      <c r="B37" s="20"/>
      <c r="C37" t="s">
        <v>28</v>
      </c>
      <c r="D37" s="16">
        <f>'Calcs-Outturn'!D37*(AVERAGE('PD1'!$P$24:$P$35)/AVERAGE('PD1'!N$24:N$35))</f>
        <v>22.848366684487889</v>
      </c>
      <c r="E37" s="16">
        <f>'Calcs-Outturn'!E37*(AVERAGE('PD1'!$P$24:$P$35)/AVERAGE('PD1'!O$24:O$35))</f>
        <v>23.458228230440543</v>
      </c>
      <c r="F37" s="16">
        <f>'Calcs-Outturn'!F37*(AVERAGE('PD1'!$P$24:$P$35)/AVERAGE('PD1'!P$24:P$35))</f>
        <v>23.524999999999999</v>
      </c>
      <c r="G37" s="16">
        <f>'PD2'!$M$16</f>
        <v>25.558037981924258</v>
      </c>
      <c r="H37" s="16">
        <f>'PD2'!$W$16</f>
        <v>21.513297327953868</v>
      </c>
      <c r="L37" t="s">
        <v>12</v>
      </c>
    </row>
    <row r="38" spans="2:12" x14ac:dyDescent="0.3">
      <c r="B38" s="20"/>
      <c r="C38" t="s">
        <v>13</v>
      </c>
      <c r="D38" s="16">
        <f>'Calcs-Outturn'!D38*(AVERAGE('PD1'!$P$24:$P$35)/AVERAGE('PD1'!N$24:N$35))</f>
        <v>0.23681738333460622</v>
      </c>
      <c r="E38" s="16">
        <f>'Calcs-Outturn'!E38*(AVERAGE('PD1'!$P$24:$P$35)/AVERAGE('PD1'!O$24:O$35))</f>
        <v>0.24256630322675699</v>
      </c>
      <c r="F38" s="16">
        <f>'Calcs-Outturn'!F38*(AVERAGE('PD1'!$P$24:$P$35)/AVERAGE('PD1'!P$24:P$35))</f>
        <v>0.24399999999999999</v>
      </c>
      <c r="G38" s="16">
        <f>'PD2'!$N$16</f>
        <v>0.25558037981924286</v>
      </c>
      <c r="H38" s="16">
        <f>'PD2'!$X$16</f>
        <v>0.21513297327953751</v>
      </c>
      <c r="L38" t="s">
        <v>12</v>
      </c>
    </row>
    <row r="39" spans="2:12" x14ac:dyDescent="0.3">
      <c r="B39" s="20"/>
      <c r="C39" t="s">
        <v>14</v>
      </c>
      <c r="D39" s="16">
        <f t="shared" ref="D39" si="17">D37+D38</f>
        <v>23.085184067822496</v>
      </c>
      <c r="E39" s="16">
        <f t="shared" ref="E39" si="18">E37+E38</f>
        <v>23.700794533667299</v>
      </c>
      <c r="F39" s="16">
        <f t="shared" ref="F39" si="19">F37+F38</f>
        <v>23.768999999999998</v>
      </c>
      <c r="G39" s="16">
        <f t="shared" ref="G39" si="20">G37+G38</f>
        <v>25.813618361743501</v>
      </c>
      <c r="H39" s="16">
        <f t="shared" ref="H39" si="21">H37+H38</f>
        <v>21.728430301233406</v>
      </c>
      <c r="L39" t="s">
        <v>15</v>
      </c>
    </row>
    <row r="40" spans="2:12" x14ac:dyDescent="0.3">
      <c r="B40" s="3"/>
      <c r="C40" t="s">
        <v>16</v>
      </c>
      <c r="D40">
        <v>109</v>
      </c>
      <c r="E40">
        <v>113</v>
      </c>
      <c r="F40">
        <f>'PD2'!$F$16*1000</f>
        <v>112</v>
      </c>
      <c r="G40">
        <f>'PD2'!$P$16*1000</f>
        <v>112</v>
      </c>
      <c r="H40">
        <f>'PD2'!$Z$16*1000</f>
        <v>112</v>
      </c>
      <c r="L40" t="s">
        <v>12</v>
      </c>
    </row>
    <row r="42" spans="2:12" x14ac:dyDescent="0.3">
      <c r="C42" t="s">
        <v>31</v>
      </c>
      <c r="D42" s="2">
        <v>3.3000000000000002E-2</v>
      </c>
      <c r="E42" s="2">
        <v>3.3000000000000002E-2</v>
      </c>
      <c r="F42" s="2">
        <v>3.3000000000000002E-2</v>
      </c>
      <c r="G42" s="2">
        <v>3.3000000000000002E-2</v>
      </c>
      <c r="H42" s="2">
        <v>3.3000000000000002E-2</v>
      </c>
      <c r="L42" t="s">
        <v>21</v>
      </c>
    </row>
    <row r="44" spans="2:12" x14ac:dyDescent="0.3">
      <c r="C44" t="s">
        <v>32</v>
      </c>
      <c r="D44" s="16">
        <f>D37*D42</f>
        <v>0.7539961005881004</v>
      </c>
      <c r="E44" s="16">
        <f t="shared" ref="E44:H44" si="22">E37*E42</f>
        <v>0.774121531604538</v>
      </c>
      <c r="F44" s="16">
        <f t="shared" si="22"/>
        <v>0.77632500000000004</v>
      </c>
      <c r="G44" s="16">
        <f t="shared" si="22"/>
        <v>0.84341525340350054</v>
      </c>
      <c r="H44" s="16">
        <f t="shared" si="22"/>
        <v>0.70993881182247764</v>
      </c>
      <c r="L44" t="s">
        <v>15</v>
      </c>
    </row>
    <row r="45" spans="2:12" x14ac:dyDescent="0.3">
      <c r="D45" s="8"/>
      <c r="E45" s="9"/>
      <c r="F45" s="9"/>
      <c r="G45" s="260"/>
      <c r="H45" s="260"/>
    </row>
    <row r="46" spans="2:12" s="10" customFormat="1" x14ac:dyDescent="0.3">
      <c r="C46" s="10" t="s">
        <v>25</v>
      </c>
      <c r="D46" s="11">
        <f>D38-D44</f>
        <v>-0.51717871725349418</v>
      </c>
      <c r="E46" s="11">
        <f t="shared" ref="E46:H46" si="23">E38-E44</f>
        <v>-0.53155522837778102</v>
      </c>
      <c r="F46" s="11">
        <f t="shared" si="23"/>
        <v>-0.53232500000000005</v>
      </c>
      <c r="G46" s="11">
        <f t="shared" si="23"/>
        <v>-0.58783487358425768</v>
      </c>
      <c r="H46" s="11">
        <f t="shared" si="23"/>
        <v>-0.49480583854294014</v>
      </c>
      <c r="I46" s="11">
        <f>SUM(D46:H46)</f>
        <v>-2.6636996577584728</v>
      </c>
      <c r="L46" s="10" t="s">
        <v>15</v>
      </c>
    </row>
    <row r="47" spans="2:12" s="10" customFormat="1" x14ac:dyDescent="0.3">
      <c r="C47" s="10" t="s">
        <v>26</v>
      </c>
      <c r="D47" s="170">
        <f>D46/D44</f>
        <v>-0.6859169654194579</v>
      </c>
      <c r="E47" s="170">
        <f t="shared" ref="E47" si="24">E46/E44</f>
        <v>-0.68665604388501544</v>
      </c>
      <c r="F47" s="170">
        <f t="shared" ref="F47" si="25">F46/F44</f>
        <v>-0.68569864425337324</v>
      </c>
      <c r="G47" s="170">
        <f t="shared" ref="G47" si="26">G46/G44</f>
        <v>-0.69696969696969668</v>
      </c>
      <c r="H47" s="170">
        <f t="shared" ref="H47" si="27">H46/H44</f>
        <v>-0.69696969696969857</v>
      </c>
      <c r="I47" s="11"/>
    </row>
    <row r="48" spans="2:12" x14ac:dyDescent="0.3">
      <c r="D48" s="259"/>
      <c r="E48" s="259"/>
      <c r="F48" s="259"/>
      <c r="G48" s="259"/>
      <c r="H48" s="259"/>
    </row>
    <row r="49" spans="2:12" s="15" customFormat="1" x14ac:dyDescent="0.3">
      <c r="B49" s="14" t="s">
        <v>33</v>
      </c>
      <c r="D49" s="21" t="s">
        <v>5</v>
      </c>
      <c r="E49" s="21" t="s">
        <v>6</v>
      </c>
      <c r="F49" s="21" t="s">
        <v>7</v>
      </c>
      <c r="G49" s="21" t="s">
        <v>8</v>
      </c>
      <c r="H49" s="21" t="s">
        <v>9</v>
      </c>
      <c r="I49" s="21" t="s">
        <v>10</v>
      </c>
    </row>
    <row r="51" spans="2:12" x14ac:dyDescent="0.3">
      <c r="C51" t="s">
        <v>34</v>
      </c>
      <c r="D51" s="12">
        <f t="shared" ref="D51:I51" si="28">D18</f>
        <v>-0.64331130662636271</v>
      </c>
      <c r="E51" s="12">
        <f t="shared" si="28"/>
        <v>-7.2445623620892796E-2</v>
      </c>
      <c r="F51" s="12">
        <f>F18</f>
        <v>7.4207111111105117E-2</v>
      </c>
      <c r="G51" s="12">
        <f t="shared" si="28"/>
        <v>-6.6035181522927644E-6</v>
      </c>
      <c r="H51" s="12">
        <f t="shared" si="28"/>
        <v>-4.300106459416142E-4</v>
      </c>
      <c r="I51" s="12">
        <f t="shared" si="28"/>
        <v>-0.6419864333002443</v>
      </c>
      <c r="L51" t="s">
        <v>15</v>
      </c>
    </row>
    <row r="52" spans="2:12" x14ac:dyDescent="0.3">
      <c r="C52" t="s">
        <v>35</v>
      </c>
      <c r="D52" s="12">
        <f>D34</f>
        <v>-0.7654483050090457</v>
      </c>
      <c r="E52" s="12">
        <f t="shared" ref="E52:I52" si="29">E34</f>
        <v>-0.21059750909065711</v>
      </c>
      <c r="F52" s="12">
        <f t="shared" si="29"/>
        <v>5.2025727272727362E-2</v>
      </c>
      <c r="G52" s="12">
        <f t="shared" si="29"/>
        <v>-6.3465363111525619E-6</v>
      </c>
      <c r="H52" s="12">
        <f t="shared" si="29"/>
        <v>-5.5544640244109544E-4</v>
      </c>
      <c r="I52" s="12">
        <f t="shared" si="29"/>
        <v>-0.9245818797657277</v>
      </c>
      <c r="L52" t="s">
        <v>15</v>
      </c>
    </row>
    <row r="53" spans="2:12" x14ac:dyDescent="0.3">
      <c r="C53" t="s">
        <v>36</v>
      </c>
      <c r="D53" s="17">
        <f>D51+D52</f>
        <v>-1.4087596116354084</v>
      </c>
      <c r="E53" s="17">
        <f t="shared" ref="E53:I53" si="30">E51+E52</f>
        <v>-0.28304313271154991</v>
      </c>
      <c r="F53" s="17">
        <f t="shared" si="30"/>
        <v>0.12623283838383248</v>
      </c>
      <c r="G53" s="17">
        <f t="shared" si="30"/>
        <v>-1.2950054463445326E-5</v>
      </c>
      <c r="H53" s="17">
        <f t="shared" si="30"/>
        <v>-9.8545704838270964E-4</v>
      </c>
      <c r="I53" s="17">
        <f t="shared" si="30"/>
        <v>-1.566568313065972</v>
      </c>
      <c r="L53" t="s">
        <v>15</v>
      </c>
    </row>
    <row r="54" spans="2:12" x14ac:dyDescent="0.3">
      <c r="D54" s="12"/>
      <c r="E54" s="12"/>
      <c r="F54" s="12"/>
      <c r="G54" s="12"/>
      <c r="H54" s="12"/>
      <c r="I54" s="12"/>
    </row>
    <row r="55" spans="2:12" s="10" customFormat="1" x14ac:dyDescent="0.3">
      <c r="C55" s="10" t="s">
        <v>37</v>
      </c>
      <c r="D55" s="19">
        <f>-D53</f>
        <v>1.4087596116354084</v>
      </c>
      <c r="E55" s="19">
        <f t="shared" ref="E55:I55" si="31">-E53</f>
        <v>0.28304313271154991</v>
      </c>
      <c r="F55" s="19">
        <f t="shared" si="31"/>
        <v>-0.12623283838383248</v>
      </c>
      <c r="G55" s="19">
        <f t="shared" si="31"/>
        <v>1.2950054463445326E-5</v>
      </c>
      <c r="H55" s="19">
        <f t="shared" si="31"/>
        <v>9.8545704838270964E-4</v>
      </c>
      <c r="I55" s="19">
        <f t="shared" si="31"/>
        <v>1.566568313065972</v>
      </c>
    </row>
    <row r="57" spans="2:12" x14ac:dyDescent="0.3">
      <c r="C57" t="s">
        <v>38</v>
      </c>
      <c r="D57">
        <v>4</v>
      </c>
      <c r="E57">
        <v>3</v>
      </c>
      <c r="F57">
        <v>2</v>
      </c>
      <c r="G57">
        <v>1</v>
      </c>
      <c r="H57">
        <v>0</v>
      </c>
    </row>
    <row r="58" spans="2:12" x14ac:dyDescent="0.3">
      <c r="C58" t="s">
        <v>39</v>
      </c>
      <c r="D58" s="18">
        <v>2.9600000000000001E-2</v>
      </c>
      <c r="L58" t="s">
        <v>40</v>
      </c>
    </row>
    <row r="59" spans="2:12" s="10" customFormat="1" x14ac:dyDescent="0.3">
      <c r="C59" s="10" t="s">
        <v>388</v>
      </c>
      <c r="D59" s="19">
        <f>((1+$D$58)^D57)*D55</f>
        <v>1.583109765004725</v>
      </c>
      <c r="E59" s="19">
        <f>((1+$D$58)^E57)*E55</f>
        <v>0.30892867664551149</v>
      </c>
      <c r="F59" s="19">
        <f t="shared" ref="F59:H59" si="32">((1+$D$58)^F57)*F55</f>
        <v>-0.13381642257983375</v>
      </c>
      <c r="G59" s="19">
        <f t="shared" si="32"/>
        <v>1.3333376075563309E-5</v>
      </c>
      <c r="H59" s="19">
        <f t="shared" si="32"/>
        <v>9.8545704838270964E-4</v>
      </c>
      <c r="I59" s="19">
        <f>SUM(D59:H59)</f>
        <v>1.7592208094948609</v>
      </c>
      <c r="L59" s="10" t="s">
        <v>15</v>
      </c>
    </row>
    <row r="60" spans="2:12" s="10" customFormat="1" x14ac:dyDescent="0.3">
      <c r="C60" s="10" t="s">
        <v>386</v>
      </c>
      <c r="D60" s="19">
        <f>D59*('PD1'!$K$43/'PD1'!$P$43)</f>
        <v>1.340898795878706</v>
      </c>
      <c r="E60" s="19">
        <f>E59*('PD1'!$K$43/'PD1'!$P$43)</f>
        <v>0.26166353065552095</v>
      </c>
      <c r="F60" s="19">
        <f>F59*('PD1'!$K$43/'PD1'!$P$43)</f>
        <v>-0.11334291776386056</v>
      </c>
      <c r="G60" s="19">
        <f>G59*('PD1'!$K$43/'PD1'!$P$43)</f>
        <v>1.1293410172773095E-5</v>
      </c>
      <c r="H60" s="19">
        <f>H59*('PD1'!$K$43/'PD1'!$P$43)</f>
        <v>8.3468512340495547E-4</v>
      </c>
      <c r="I60" s="257">
        <f>SUM(D60:H60)</f>
        <v>1.4900653873039442</v>
      </c>
      <c r="L60" s="10"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AB7F7-0674-4EA7-AAE9-0FD75A722880}">
  <dimension ref="B2:XFD60"/>
  <sheetViews>
    <sheetView zoomScale="70" zoomScaleNormal="70" workbookViewId="0">
      <pane xSplit="3" ySplit="4" topLeftCell="D5" activePane="bottomRight" state="frozen"/>
      <selection pane="topRight" activeCell="D1" sqref="D1"/>
      <selection pane="bottomLeft" activeCell="A5" sqref="A5"/>
      <selection pane="bottomRight" activeCell="D7" sqref="D7"/>
    </sheetView>
  </sheetViews>
  <sheetFormatPr defaultRowHeight="14.4" x14ac:dyDescent="0.3"/>
  <cols>
    <col min="1" max="2" width="9.6640625" customWidth="1"/>
    <col min="3" max="3" width="77.6640625" bestFit="1" customWidth="1"/>
    <col min="4" max="4" width="21.6640625" bestFit="1" customWidth="1"/>
    <col min="5" max="7" width="13.6640625" bestFit="1" customWidth="1"/>
    <col min="8" max="9" width="14.6640625" customWidth="1"/>
  </cols>
  <sheetData>
    <row r="2" spans="2:12 16384:16384" x14ac:dyDescent="0.3">
      <c r="B2" s="1" t="s">
        <v>41</v>
      </c>
      <c r="C2" s="1"/>
    </row>
    <row r="3" spans="2:12 16384:16384" x14ac:dyDescent="0.3">
      <c r="L3" t="s">
        <v>3</v>
      </c>
    </row>
    <row r="4" spans="2:12 16384:16384" s="15" customFormat="1" x14ac:dyDescent="0.3">
      <c r="B4" s="14" t="s">
        <v>4</v>
      </c>
      <c r="D4" s="21" t="s">
        <v>5</v>
      </c>
      <c r="E4" s="21" t="s">
        <v>6</v>
      </c>
      <c r="F4" s="21" t="s">
        <v>7</v>
      </c>
      <c r="G4" s="21" t="s">
        <v>8</v>
      </c>
      <c r="H4" s="21" t="s">
        <v>9</v>
      </c>
      <c r="I4" s="21" t="s">
        <v>10</v>
      </c>
    </row>
    <row r="5" spans="2:12 16384:16384" x14ac:dyDescent="0.3">
      <c r="B5" s="20"/>
      <c r="C5" t="s">
        <v>42</v>
      </c>
      <c r="D5">
        <v>51.817999999999998</v>
      </c>
      <c r="E5">
        <v>56.027000000000001</v>
      </c>
      <c r="F5">
        <v>63.884999999999998</v>
      </c>
      <c r="G5" s="16">
        <f>'Calcs 2022-23'!G5*('PD1'!Q$43/'PD1'!$P$43)</f>
        <v>73.017163858328786</v>
      </c>
      <c r="H5" s="16">
        <f>'Calcs 2022-23'!H5*('PD1'!R$43/'PD1'!$P$43)</f>
        <v>68.639770139058925</v>
      </c>
      <c r="I5" s="9">
        <f>SUM(D5:H5)</f>
        <v>313.3869339973877</v>
      </c>
      <c r="L5" t="s">
        <v>12</v>
      </c>
    </row>
    <row r="6" spans="2:12 16384:16384" x14ac:dyDescent="0.3">
      <c r="B6" s="20"/>
      <c r="C6" t="s">
        <v>43</v>
      </c>
      <c r="D6">
        <v>3.0830000000000002</v>
      </c>
      <c r="E6">
        <v>3.6059999999999999</v>
      </c>
      <c r="F6" s="16">
        <v>3.71</v>
      </c>
      <c r="G6" s="16">
        <f>'Calcs 2022-23'!G6*('PD1'!Q$43/'PD1'!$P$43)</f>
        <v>3.8064573756616613</v>
      </c>
      <c r="H6" s="16">
        <f>'Calcs 2022-23'!H6*('PD1'!R$43/'PD1'!$P$43)</f>
        <v>3.7114449626886152</v>
      </c>
      <c r="I6" s="9">
        <f t="shared" ref="I6:I7" si="0">SUM(D6:H6)</f>
        <v>17.916902338350276</v>
      </c>
      <c r="L6" t="s">
        <v>12</v>
      </c>
    </row>
    <row r="7" spans="2:12 16384:16384" x14ac:dyDescent="0.3">
      <c r="B7" s="20"/>
      <c r="C7" t="s">
        <v>44</v>
      </c>
      <c r="D7">
        <f t="shared" ref="D7:E7" si="1">D5+D6</f>
        <v>54.900999999999996</v>
      </c>
      <c r="E7">
        <f t="shared" si="1"/>
        <v>59.633000000000003</v>
      </c>
      <c r="F7">
        <f>F5+F6</f>
        <v>67.594999999999999</v>
      </c>
      <c r="G7" s="16">
        <f>G5+G6</f>
        <v>76.823621233990451</v>
      </c>
      <c r="H7" s="16">
        <f>H5+H6</f>
        <v>72.351215101747542</v>
      </c>
      <c r="I7" s="9">
        <f t="shared" si="0"/>
        <v>331.30383633573797</v>
      </c>
      <c r="L7" t="s">
        <v>15</v>
      </c>
    </row>
    <row r="8" spans="2:12 16384:16384" x14ac:dyDescent="0.3">
      <c r="B8" s="3"/>
      <c r="C8" t="s">
        <v>16</v>
      </c>
      <c r="D8" s="4">
        <v>98778</v>
      </c>
      <c r="E8" s="4">
        <v>99007</v>
      </c>
      <c r="F8" s="4">
        <v>98752</v>
      </c>
      <c r="G8" s="4">
        <f>'PD2'!$P$11*1000</f>
        <v>99646.705180415505</v>
      </c>
      <c r="H8" s="4">
        <f>'PD2'!$Z$11*1000</f>
        <v>100046.5786777068</v>
      </c>
      <c r="I8" s="9"/>
      <c r="L8" t="s">
        <v>12</v>
      </c>
    </row>
    <row r="9" spans="2:12 16384:16384" x14ac:dyDescent="0.3">
      <c r="B9" s="3"/>
      <c r="F9" s="4"/>
      <c r="I9" s="9"/>
    </row>
    <row r="10" spans="2:12 16384:16384" x14ac:dyDescent="0.3">
      <c r="B10" s="3"/>
      <c r="F10" s="4"/>
      <c r="I10" s="9"/>
    </row>
    <row r="11" spans="2:12 16384:16384" x14ac:dyDescent="0.3">
      <c r="C11" t="s">
        <v>45</v>
      </c>
      <c r="D11" s="7">
        <v>31.370827665979622</v>
      </c>
      <c r="E11" s="7">
        <v>31.064529481496361</v>
      </c>
      <c r="F11" s="7">
        <v>29.98</v>
      </c>
      <c r="G11" s="7">
        <v>30.49</v>
      </c>
      <c r="H11" s="7">
        <v>29.87</v>
      </c>
      <c r="I11" s="9"/>
      <c r="L11" t="s">
        <v>18</v>
      </c>
    </row>
    <row r="12" spans="2:12 16384:16384" x14ac:dyDescent="0.3">
      <c r="C12" t="s">
        <v>46</v>
      </c>
      <c r="D12" s="8">
        <f>D11*D8/1000000</f>
        <v>3.0987476151901352</v>
      </c>
      <c r="E12" s="8">
        <f>E11*E8/1000000</f>
        <v>3.0756058703745102</v>
      </c>
      <c r="F12" s="8">
        <f>F11*F8/1000000</f>
        <v>2.9605849599999998</v>
      </c>
      <c r="G12" s="8">
        <f>G11*G8/1000000</f>
        <v>3.0382280409508686</v>
      </c>
      <c r="H12" s="8">
        <f>H11*H8/1000000</f>
        <v>2.9883913051031024</v>
      </c>
      <c r="I12" s="9">
        <f t="shared" ref="I12:I16" si="2">SUM(D12:H12)</f>
        <v>15.161557791618614</v>
      </c>
      <c r="L12" t="s">
        <v>15</v>
      </c>
    </row>
    <row r="13" spans="2:12 16384:16384" x14ac:dyDescent="0.3">
      <c r="C13" t="s">
        <v>20</v>
      </c>
      <c r="D13" s="6">
        <v>0.01</v>
      </c>
      <c r="E13" s="6">
        <v>0.01</v>
      </c>
      <c r="F13" s="6">
        <v>0.01</v>
      </c>
      <c r="G13" s="6">
        <v>0.01</v>
      </c>
      <c r="H13" s="6">
        <v>0.01</v>
      </c>
      <c r="I13" s="9"/>
      <c r="L13" t="s">
        <v>21</v>
      </c>
      <c r="XFD13" s="6"/>
    </row>
    <row r="14" spans="2:12 16384:16384" x14ac:dyDescent="0.3">
      <c r="C14" t="s">
        <v>22</v>
      </c>
      <c r="D14" s="5">
        <f>D5+D12</f>
        <v>54.916747615190133</v>
      </c>
      <c r="E14" s="5">
        <f>E5+E12</f>
        <v>59.102605870374511</v>
      </c>
      <c r="F14" s="5">
        <f>F5+F12</f>
        <v>66.845584959999996</v>
      </c>
      <c r="G14" s="5">
        <f t="shared" ref="G14" si="3">G5+G12</f>
        <v>76.055391899279655</v>
      </c>
      <c r="H14" s="5">
        <f>H5+H12</f>
        <v>71.628161444162032</v>
      </c>
      <c r="I14" s="9">
        <f t="shared" si="2"/>
        <v>328.54849178900633</v>
      </c>
      <c r="L14" t="s">
        <v>15</v>
      </c>
      <c r="XFD14" s="6"/>
    </row>
    <row r="15" spans="2:12 16384:16384" x14ac:dyDescent="0.3">
      <c r="C15" t="s">
        <v>47</v>
      </c>
      <c r="D15" s="5">
        <f>(D14/(1-D13))-D14</f>
        <v>0.55471462237565561</v>
      </c>
      <c r="E15" s="5">
        <f t="shared" ref="E15:F15" si="4">(E14/(1-E13))-E14</f>
        <v>0.59699601889267484</v>
      </c>
      <c r="F15" s="5">
        <f t="shared" si="4"/>
        <v>0.67520792888889503</v>
      </c>
      <c r="G15" s="5">
        <f t="shared" ref="G15:H15" si="5">(G14/(1-G13))-G14</f>
        <v>0.76823628181089987</v>
      </c>
      <c r="H15" s="5">
        <f t="shared" si="5"/>
        <v>0.72351678226426941</v>
      </c>
      <c r="I15" s="9">
        <f t="shared" si="2"/>
        <v>3.3186716342323948</v>
      </c>
      <c r="L15" t="s">
        <v>15</v>
      </c>
    </row>
    <row r="16" spans="2:12 16384:16384" x14ac:dyDescent="0.3">
      <c r="C16" t="s">
        <v>48</v>
      </c>
      <c r="D16" s="5">
        <f>D15+D12</f>
        <v>3.6534622375657908</v>
      </c>
      <c r="E16" s="5">
        <f>E15+E12</f>
        <v>3.672601889267185</v>
      </c>
      <c r="F16" s="5">
        <f>F15+F12</f>
        <v>3.6357928888888948</v>
      </c>
      <c r="G16" s="5">
        <f t="shared" ref="G16:H16" si="6">G15+G12</f>
        <v>3.8064643227617685</v>
      </c>
      <c r="H16" s="5">
        <f t="shared" si="6"/>
        <v>3.7119080873673718</v>
      </c>
      <c r="I16" s="9">
        <f t="shared" si="2"/>
        <v>18.480229425851011</v>
      </c>
      <c r="L16" t="s">
        <v>15</v>
      </c>
    </row>
    <row r="17" spans="2:12" x14ac:dyDescent="0.3">
      <c r="E17" s="5"/>
      <c r="F17" s="5"/>
    </row>
    <row r="18" spans="2:12" s="10" customFormat="1" x14ac:dyDescent="0.3">
      <c r="C18" s="10" t="s">
        <v>25</v>
      </c>
      <c r="D18" s="11">
        <f>D6-D16</f>
        <v>-0.57046223756579062</v>
      </c>
      <c r="E18" s="11">
        <f t="shared" ref="E18:H18" si="7">E6-E16</f>
        <v>-6.6601889267185133E-2</v>
      </c>
      <c r="F18" s="11">
        <f t="shared" si="7"/>
        <v>7.4207111111105117E-2</v>
      </c>
      <c r="G18" s="11">
        <f t="shared" si="7"/>
        <v>-6.9471001071796934E-6</v>
      </c>
      <c r="H18" s="11">
        <f t="shared" si="7"/>
        <v>-4.631246787565324E-4</v>
      </c>
      <c r="I18" s="11">
        <f>SUM(D18:H18)</f>
        <v>-0.56332708750073435</v>
      </c>
      <c r="L18" s="10" t="s">
        <v>15</v>
      </c>
    </row>
    <row r="19" spans="2:12" x14ac:dyDescent="0.3">
      <c r="D19" s="12"/>
      <c r="E19" s="12"/>
      <c r="F19" s="12"/>
      <c r="G19" s="12"/>
      <c r="H19" s="12"/>
      <c r="I19" s="12"/>
    </row>
    <row r="20" spans="2:12" s="15" customFormat="1" x14ac:dyDescent="0.3">
      <c r="B20" s="14" t="s">
        <v>27</v>
      </c>
      <c r="D20" s="21" t="s">
        <v>5</v>
      </c>
      <c r="E20" s="21" t="s">
        <v>6</v>
      </c>
      <c r="F20" s="21" t="s">
        <v>7</v>
      </c>
      <c r="G20" s="21" t="s">
        <v>8</v>
      </c>
      <c r="H20" s="21" t="s">
        <v>9</v>
      </c>
      <c r="I20" s="21" t="s">
        <v>10</v>
      </c>
    </row>
    <row r="21" spans="2:12" ht="14.7" customHeight="1" x14ac:dyDescent="0.3">
      <c r="B21" s="20"/>
      <c r="C21" t="s">
        <v>49</v>
      </c>
      <c r="D21">
        <v>61.113</v>
      </c>
      <c r="E21" s="16">
        <v>72.2</v>
      </c>
      <c r="F21">
        <v>81.611999999999995</v>
      </c>
      <c r="G21" s="16">
        <f>'Calcs 2022-23'!G21*('PD1'!Q$43/'PD1'!$P$43)</f>
        <v>94.435485413139205</v>
      </c>
      <c r="H21" s="16">
        <f>'Calcs 2022-23'!H21*('PD1'!R$43/'PD1'!$P$43)</f>
        <v>94.744347317321385</v>
      </c>
      <c r="L21" t="s">
        <v>29</v>
      </c>
    </row>
    <row r="22" spans="2:12" x14ac:dyDescent="0.3">
      <c r="B22" s="20"/>
      <c r="C22" t="s">
        <v>43</v>
      </c>
      <c r="D22" s="16">
        <v>2.9</v>
      </c>
      <c r="E22">
        <v>3.468</v>
      </c>
      <c r="F22">
        <v>3.734</v>
      </c>
      <c r="G22" s="16">
        <f>'Calcs 2022-23'!G22*('PD1'!Q$43/'PD1'!$P$43)</f>
        <v>3.9033746653527261</v>
      </c>
      <c r="H22" s="16">
        <f>'Calcs 2022-23'!H22*('PD1'!R$43/'PD1'!$P$43)</f>
        <v>3.8748026561166382</v>
      </c>
      <c r="L22" t="s">
        <v>29</v>
      </c>
    </row>
    <row r="23" spans="2:12" x14ac:dyDescent="0.3">
      <c r="B23" s="20"/>
      <c r="C23" t="s">
        <v>44</v>
      </c>
      <c r="D23" s="16">
        <f>D21+D22</f>
        <v>64.013000000000005</v>
      </c>
      <c r="E23" s="16">
        <f t="shared" ref="E23:H23" si="8">E21+E22</f>
        <v>75.668000000000006</v>
      </c>
      <c r="F23" s="16">
        <f t="shared" si="8"/>
        <v>85.345999999999989</v>
      </c>
      <c r="G23" s="16">
        <f t="shared" si="8"/>
        <v>98.338860078491933</v>
      </c>
      <c r="H23" s="16">
        <f t="shared" si="8"/>
        <v>98.619149973438027</v>
      </c>
      <c r="L23" t="s">
        <v>15</v>
      </c>
    </row>
    <row r="24" spans="2:12" x14ac:dyDescent="0.3">
      <c r="B24" s="3"/>
      <c r="C24" t="s">
        <v>16</v>
      </c>
      <c r="D24" s="4">
        <v>71566</v>
      </c>
      <c r="E24" s="4">
        <v>71136</v>
      </c>
      <c r="F24" s="4">
        <v>71603</v>
      </c>
      <c r="G24" s="284">
        <f>'PD3'!$P$11*1000</f>
        <v>72187.705180415505</v>
      </c>
      <c r="H24" s="284">
        <f>'PD3'!$Z$11*1000</f>
        <v>72587.578677706784</v>
      </c>
      <c r="L24" t="s">
        <v>29</v>
      </c>
    </row>
    <row r="25" spans="2:12" x14ac:dyDescent="0.3">
      <c r="B25" s="3"/>
      <c r="F25" s="4"/>
    </row>
    <row r="26" spans="2:12" x14ac:dyDescent="0.3">
      <c r="B26" s="3"/>
      <c r="F26" s="4"/>
    </row>
    <row r="27" spans="2:12" x14ac:dyDescent="0.3">
      <c r="C27" t="s">
        <v>45</v>
      </c>
      <c r="D27" s="7">
        <v>40.967088624075792</v>
      </c>
      <c r="E27" s="7">
        <v>40.809067544126869</v>
      </c>
      <c r="F27" s="7">
        <v>39.51</v>
      </c>
      <c r="G27" s="7">
        <v>40.450000000000003</v>
      </c>
      <c r="H27" s="7">
        <v>39.802999999999997</v>
      </c>
      <c r="L27" t="s">
        <v>18</v>
      </c>
    </row>
    <row r="28" spans="2:12" x14ac:dyDescent="0.3">
      <c r="C28" t="s">
        <v>46</v>
      </c>
      <c r="D28" s="8">
        <f>D27*D24/1000000</f>
        <v>2.9318506644706082</v>
      </c>
      <c r="E28" s="8">
        <f>E27*E24/1000000</f>
        <v>2.9029938288190089</v>
      </c>
      <c r="F28" s="8">
        <f>F27*F24/1000000</f>
        <v>2.8290345299999999</v>
      </c>
      <c r="G28" s="8">
        <f>G27*G24/1000000</f>
        <v>2.9199926745478075</v>
      </c>
      <c r="H28" s="8">
        <f t="shared" ref="H28" si="9">H27*H24/1000000</f>
        <v>2.8892033941087631</v>
      </c>
      <c r="L28" t="s">
        <v>15</v>
      </c>
    </row>
    <row r="29" spans="2:12" x14ac:dyDescent="0.3">
      <c r="C29" t="s">
        <v>20</v>
      </c>
      <c r="D29" s="6">
        <v>0.01</v>
      </c>
      <c r="E29" s="6">
        <v>0.01</v>
      </c>
      <c r="F29" s="6">
        <v>0.01</v>
      </c>
      <c r="G29" s="6">
        <v>0.01</v>
      </c>
      <c r="H29" s="6">
        <v>0.01</v>
      </c>
      <c r="L29" t="s">
        <v>21</v>
      </c>
    </row>
    <row r="30" spans="2:12" x14ac:dyDescent="0.3">
      <c r="C30" t="s">
        <v>22</v>
      </c>
      <c r="D30" s="5">
        <f>D21+D28</f>
        <v>64.044850664470601</v>
      </c>
      <c r="E30" s="5">
        <f>E21+E28</f>
        <v>75.10299382881901</v>
      </c>
      <c r="F30" s="5">
        <f>F21+F28</f>
        <v>84.441034529999996</v>
      </c>
      <c r="G30" s="5">
        <f>G21+G28</f>
        <v>97.355478087687018</v>
      </c>
      <c r="H30" s="5">
        <f>H21+H28</f>
        <v>97.633550711430146</v>
      </c>
      <c r="L30" t="s">
        <v>15</v>
      </c>
    </row>
    <row r="31" spans="2:12" x14ac:dyDescent="0.3">
      <c r="C31" t="s">
        <v>47</v>
      </c>
      <c r="D31" s="5">
        <f>(D30/(1-D29))-D30</f>
        <v>0.64691768347950074</v>
      </c>
      <c r="E31" s="5">
        <f t="shared" ref="E31" si="10">(E30/(1-E29))-E30</f>
        <v>0.75861609928099938</v>
      </c>
      <c r="F31" s="5">
        <f t="shared" ref="F31" si="11">(F30/(1-F29))-F30</f>
        <v>0.85293974272727269</v>
      </c>
      <c r="G31" s="5">
        <f t="shared" ref="G31:H31" si="12">G30/(1-G29)-G30</f>
        <v>0.98338866755238996</v>
      </c>
      <c r="H31" s="5">
        <f t="shared" si="12"/>
        <v>0.98619748193364387</v>
      </c>
      <c r="L31" t="s">
        <v>15</v>
      </c>
    </row>
    <row r="32" spans="2:12" x14ac:dyDescent="0.3">
      <c r="C32" t="s">
        <v>48</v>
      </c>
      <c r="D32" s="5">
        <f>D31+D28</f>
        <v>3.5787683479501089</v>
      </c>
      <c r="E32" s="5">
        <f>E31+E28</f>
        <v>3.6616099281000083</v>
      </c>
      <c r="F32" s="5">
        <f>F31+F28</f>
        <v>3.6819742727272726</v>
      </c>
      <c r="G32" s="5">
        <f t="shared" ref="G32:H32" si="13">G31+G28</f>
        <v>3.9033813421001975</v>
      </c>
      <c r="H32" s="5">
        <f t="shared" si="13"/>
        <v>3.875400876042407</v>
      </c>
      <c r="L32" t="s">
        <v>15</v>
      </c>
    </row>
    <row r="34" spans="2:12" s="10" customFormat="1" x14ac:dyDescent="0.3">
      <c r="C34" s="10" t="s">
        <v>25</v>
      </c>
      <c r="D34" s="11">
        <f>D22-D32</f>
        <v>-0.67876834795010899</v>
      </c>
      <c r="E34" s="11">
        <f>E22-E32</f>
        <v>-0.19360992810000832</v>
      </c>
      <c r="F34" s="11">
        <f>F22-F32</f>
        <v>5.2025727272727362E-2</v>
      </c>
      <c r="G34" s="11">
        <f>G22-G32</f>
        <v>-6.6767474713458341E-6</v>
      </c>
      <c r="H34" s="11">
        <f>H22-H32</f>
        <v>-5.9821992576880589E-4</v>
      </c>
      <c r="I34" s="11">
        <f>SUM(D34:H34)</f>
        <v>-0.8209574454506301</v>
      </c>
      <c r="L34" s="10" t="s">
        <v>15</v>
      </c>
    </row>
    <row r="35" spans="2:12" x14ac:dyDescent="0.3">
      <c r="D35" s="12"/>
      <c r="E35" s="12"/>
      <c r="F35" s="12"/>
      <c r="G35" s="5"/>
      <c r="H35" s="5"/>
      <c r="I35" s="12"/>
    </row>
    <row r="36" spans="2:12" s="15" customFormat="1" x14ac:dyDescent="0.3">
      <c r="B36" s="14" t="s">
        <v>30</v>
      </c>
      <c r="D36" s="21" t="s">
        <v>5</v>
      </c>
      <c r="E36" s="21" t="s">
        <v>6</v>
      </c>
      <c r="F36" s="21" t="s">
        <v>7</v>
      </c>
      <c r="G36" s="21" t="s">
        <v>8</v>
      </c>
      <c r="H36" s="21" t="s">
        <v>9</v>
      </c>
      <c r="I36" s="21" t="s">
        <v>10</v>
      </c>
    </row>
    <row r="37" spans="2:12" ht="14.7" customHeight="1" x14ac:dyDescent="0.3">
      <c r="B37" s="20"/>
      <c r="C37" t="s">
        <v>49</v>
      </c>
      <c r="D37">
        <v>20.260999999999999</v>
      </c>
      <c r="E37">
        <v>21.565999999999999</v>
      </c>
      <c r="F37">
        <v>23.524999999999999</v>
      </c>
      <c r="G37" s="16">
        <f>'Calcs 2022-23'!G37*('PD1'!Q$43/'PD1'!$P$43)</f>
        <v>26.887826246649208</v>
      </c>
      <c r="H37" s="16">
        <f>'Calcs 2022-23'!H37*('PD1'!R$43/'PD1'!$P$43)</f>
        <v>23.169981970904438</v>
      </c>
      <c r="L37" t="s">
        <v>12</v>
      </c>
    </row>
    <row r="38" spans="2:12" x14ac:dyDescent="0.3">
      <c r="B38" s="20"/>
      <c r="C38" t="s">
        <v>43</v>
      </c>
      <c r="D38" s="16">
        <v>0.21</v>
      </c>
      <c r="E38">
        <v>0.223</v>
      </c>
      <c r="F38">
        <v>0.24399999999999999</v>
      </c>
      <c r="G38" s="16">
        <f>'Calcs 2022-23'!G38*('PD1'!Q$43/'PD1'!$P$43)</f>
        <v>0.26887826246649238</v>
      </c>
      <c r="H38" s="16">
        <f>'Calcs 2022-23'!H38*('PD1'!R$43/'PD1'!$P$43)</f>
        <v>0.23169981970904313</v>
      </c>
      <c r="L38" t="s">
        <v>12</v>
      </c>
    </row>
    <row r="39" spans="2:12" x14ac:dyDescent="0.3">
      <c r="B39" s="20"/>
      <c r="C39" t="s">
        <v>44</v>
      </c>
      <c r="D39" s="16">
        <f>D37+D38</f>
        <v>20.471</v>
      </c>
      <c r="E39" s="16">
        <f>E37+E38</f>
        <v>21.788999999999998</v>
      </c>
      <c r="F39" s="16">
        <f>F37+F38</f>
        <v>23.768999999999998</v>
      </c>
      <c r="G39" s="16">
        <f>G37+G38</f>
        <v>27.156704509115702</v>
      </c>
      <c r="H39" s="16">
        <f>H37+H38</f>
        <v>23.40168179061348</v>
      </c>
      <c r="L39" t="s">
        <v>15</v>
      </c>
    </row>
    <row r="40" spans="2:12" x14ac:dyDescent="0.3">
      <c r="B40" s="3"/>
      <c r="C40" t="s">
        <v>16</v>
      </c>
      <c r="D40">
        <v>109</v>
      </c>
      <c r="E40">
        <v>113</v>
      </c>
      <c r="F40">
        <v>112</v>
      </c>
      <c r="G40">
        <f>'PD2'!$P$16*1000</f>
        <v>112</v>
      </c>
      <c r="H40">
        <f>'PD2'!$Z$16*1000</f>
        <v>112</v>
      </c>
      <c r="L40" t="s">
        <v>12</v>
      </c>
    </row>
    <row r="42" spans="2:12" x14ac:dyDescent="0.3">
      <c r="C42" t="s">
        <v>31</v>
      </c>
      <c r="D42" s="2">
        <v>3.3000000000000002E-2</v>
      </c>
      <c r="E42" s="2">
        <v>3.3000000000000002E-2</v>
      </c>
      <c r="F42" s="2">
        <v>3.3000000000000002E-2</v>
      </c>
      <c r="G42" s="2">
        <v>3.3000000000000002E-2</v>
      </c>
      <c r="H42" s="2">
        <v>3.3000000000000002E-2</v>
      </c>
      <c r="L42" t="s">
        <v>21</v>
      </c>
    </row>
    <row r="44" spans="2:12" x14ac:dyDescent="0.3">
      <c r="C44" t="s">
        <v>50</v>
      </c>
      <c r="D44" s="7">
        <f>D37*D42</f>
        <v>0.66861300000000001</v>
      </c>
      <c r="E44" s="7">
        <f>E37*E42</f>
        <v>0.71167800000000003</v>
      </c>
      <c r="F44" s="7">
        <f>F37*F42</f>
        <v>0.77632500000000004</v>
      </c>
      <c r="G44" s="7">
        <f t="shared" ref="G44:H44" si="14">G37*G42</f>
        <v>0.88729826613942386</v>
      </c>
      <c r="H44" s="7">
        <f t="shared" si="14"/>
        <v>0.76460940503984653</v>
      </c>
      <c r="L44" t="s">
        <v>15</v>
      </c>
    </row>
    <row r="46" spans="2:12" s="10" customFormat="1" x14ac:dyDescent="0.3">
      <c r="C46" s="10" t="s">
        <v>25</v>
      </c>
      <c r="D46" s="11">
        <f>D38-D44</f>
        <v>-0.45861300000000005</v>
      </c>
      <c r="E46" s="11">
        <f t="shared" ref="E46:H46" si="15">E38-E44</f>
        <v>-0.48867800000000006</v>
      </c>
      <c r="F46" s="11">
        <f t="shared" si="15"/>
        <v>-0.53232500000000005</v>
      </c>
      <c r="G46" s="11">
        <f t="shared" si="15"/>
        <v>-0.61842000367293148</v>
      </c>
      <c r="H46" s="11">
        <f t="shared" si="15"/>
        <v>-0.53290958533080346</v>
      </c>
      <c r="I46" s="11">
        <f>SUM(D46:H46)</f>
        <v>-2.6309455890037352</v>
      </c>
      <c r="L46" s="10" t="s">
        <v>15</v>
      </c>
    </row>
    <row r="47" spans="2:12" x14ac:dyDescent="0.3">
      <c r="D47" s="16"/>
    </row>
    <row r="48" spans="2:12" x14ac:dyDescent="0.3">
      <c r="D48" s="4"/>
      <c r="E48" s="4"/>
      <c r="F48" s="4"/>
      <c r="G48" s="4"/>
      <c r="H48" s="4"/>
    </row>
    <row r="49" spans="2:12" s="15" customFormat="1" x14ac:dyDescent="0.3">
      <c r="B49" s="14" t="s">
        <v>33</v>
      </c>
      <c r="D49" s="21" t="s">
        <v>5</v>
      </c>
      <c r="E49" s="21" t="s">
        <v>6</v>
      </c>
      <c r="F49" s="21" t="s">
        <v>7</v>
      </c>
      <c r="G49" s="21" t="s">
        <v>8</v>
      </c>
      <c r="H49" s="21" t="s">
        <v>9</v>
      </c>
      <c r="I49" s="21" t="s">
        <v>10</v>
      </c>
    </row>
    <row r="51" spans="2:12" x14ac:dyDescent="0.3">
      <c r="C51" t="s">
        <v>51</v>
      </c>
      <c r="D51" s="12">
        <f t="shared" ref="D51:I51" si="16">D18</f>
        <v>-0.57046223756579062</v>
      </c>
      <c r="E51" s="12">
        <f t="shared" si="16"/>
        <v>-6.6601889267185133E-2</v>
      </c>
      <c r="F51" s="12">
        <f t="shared" si="16"/>
        <v>7.4207111111105117E-2</v>
      </c>
      <c r="G51" s="12">
        <f t="shared" si="16"/>
        <v>-6.9471001071796934E-6</v>
      </c>
      <c r="H51" s="12">
        <f t="shared" si="16"/>
        <v>-4.631246787565324E-4</v>
      </c>
      <c r="I51" s="12">
        <f t="shared" si="16"/>
        <v>-0.56332708750073435</v>
      </c>
      <c r="L51" t="s">
        <v>15</v>
      </c>
    </row>
    <row r="52" spans="2:12" x14ac:dyDescent="0.3">
      <c r="C52" t="s">
        <v>52</v>
      </c>
      <c r="D52" s="12">
        <f>D34</f>
        <v>-0.67876834795010899</v>
      </c>
      <c r="E52" s="12">
        <f t="shared" ref="E52:I52" si="17">E34</f>
        <v>-0.19360992810000832</v>
      </c>
      <c r="F52" s="12">
        <f t="shared" si="17"/>
        <v>5.2025727272727362E-2</v>
      </c>
      <c r="G52" s="12">
        <f t="shared" si="17"/>
        <v>-6.6767474713458341E-6</v>
      </c>
      <c r="H52" s="12">
        <f t="shared" si="17"/>
        <v>-5.9821992576880589E-4</v>
      </c>
      <c r="I52" s="12">
        <f t="shared" si="17"/>
        <v>-0.8209574454506301</v>
      </c>
      <c r="L52" t="s">
        <v>15</v>
      </c>
    </row>
    <row r="53" spans="2:12" x14ac:dyDescent="0.3">
      <c r="C53" t="s">
        <v>53</v>
      </c>
      <c r="D53" s="17">
        <f>D51+D52</f>
        <v>-1.2492305855158996</v>
      </c>
      <c r="E53" s="17">
        <f t="shared" ref="E53:I53" si="18">E51+E52</f>
        <v>-0.26021181736719345</v>
      </c>
      <c r="F53" s="17">
        <f t="shared" si="18"/>
        <v>0.12623283838383248</v>
      </c>
      <c r="G53" s="17">
        <f t="shared" si="18"/>
        <v>-1.3623847578525528E-5</v>
      </c>
      <c r="H53" s="17">
        <f t="shared" si="18"/>
        <v>-1.0613446045253383E-3</v>
      </c>
      <c r="I53" s="17">
        <f t="shared" si="18"/>
        <v>-1.3842845329513644</v>
      </c>
      <c r="L53" t="s">
        <v>15</v>
      </c>
    </row>
    <row r="55" spans="2:12" s="10" customFormat="1" x14ac:dyDescent="0.3">
      <c r="C55" s="10" t="s">
        <v>385</v>
      </c>
      <c r="D55" s="19">
        <f>-D53</f>
        <v>1.2492305855158996</v>
      </c>
      <c r="E55" s="19">
        <f t="shared" ref="E55:H55" si="19">-E53</f>
        <v>0.26021181736719345</v>
      </c>
      <c r="F55" s="19">
        <f t="shared" si="19"/>
        <v>-0.12623283838383248</v>
      </c>
      <c r="G55" s="19">
        <f t="shared" si="19"/>
        <v>1.3623847578525528E-5</v>
      </c>
      <c r="H55" s="19">
        <f t="shared" si="19"/>
        <v>1.0613446045253383E-3</v>
      </c>
      <c r="I55" s="19">
        <f>SUM(D55:H55)</f>
        <v>1.3842845329513644</v>
      </c>
    </row>
    <row r="57" spans="2:12" x14ac:dyDescent="0.3">
      <c r="C57" t="s">
        <v>38</v>
      </c>
      <c r="D57">
        <v>4</v>
      </c>
      <c r="E57">
        <v>3</v>
      </c>
      <c r="F57">
        <v>2</v>
      </c>
      <c r="G57">
        <v>1</v>
      </c>
      <c r="H57">
        <v>0</v>
      </c>
    </row>
    <row r="58" spans="2:12" x14ac:dyDescent="0.3">
      <c r="C58" t="s">
        <v>39</v>
      </c>
      <c r="D58" s="18">
        <v>2.9600000000000001E-2</v>
      </c>
      <c r="L58" t="s">
        <v>40</v>
      </c>
    </row>
    <row r="59" spans="2:12" s="10" customFormat="1" x14ac:dyDescent="0.3">
      <c r="C59" s="10" t="s">
        <v>387</v>
      </c>
      <c r="D59" s="19">
        <f>((1+$D$58)^D57)*D55</f>
        <v>1.4038371929025875</v>
      </c>
      <c r="E59" s="19">
        <f t="shared" ref="E59:H59" si="20">((1+$D$58)^E57)*E55</f>
        <v>0.28400933672781642</v>
      </c>
      <c r="F59" s="19">
        <f t="shared" si="20"/>
        <v>-0.13381642257983375</v>
      </c>
      <c r="G59" s="19">
        <f t="shared" si="20"/>
        <v>1.4027113466849883E-5</v>
      </c>
      <c r="H59" s="19">
        <f t="shared" si="20"/>
        <v>1.0613446045253383E-3</v>
      </c>
      <c r="I59" s="19">
        <f>SUM(D59:H59)</f>
        <v>1.5551054787685623</v>
      </c>
      <c r="L59" s="10" t="s">
        <v>15</v>
      </c>
    </row>
    <row r="60" spans="2:12" s="10" customFormat="1" x14ac:dyDescent="0.3">
      <c r="C60" s="10" t="s">
        <v>386</v>
      </c>
      <c r="D60" s="19">
        <f>D59*('PD1'!$K$43/'PD1'!N43)</f>
        <v>1.3408987958786951</v>
      </c>
      <c r="E60" s="19">
        <f>E59*('PD1'!$K$43/'PD1'!O43)</f>
        <v>0.26166353065552317</v>
      </c>
      <c r="F60" s="19">
        <f>F59*('PD1'!$K$43/'PD1'!P43)</f>
        <v>-0.11334291776386056</v>
      </c>
      <c r="G60" s="19">
        <f>G59*('PD1'!$K$43/'PD1'!Q43)</f>
        <v>1.1293410158960847E-5</v>
      </c>
      <c r="H60" s="19">
        <f>H59*('PD1'!$K$43/'PD1'!R43)</f>
        <v>8.3468512342122771E-4</v>
      </c>
      <c r="I60" s="19">
        <f>SUM(D60:H60)</f>
        <v>1.490065387303938</v>
      </c>
      <c r="L60" s="10" t="s">
        <v>15</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13238-B57F-45CB-9775-920AC5A3A3B3}">
  <sheetPr>
    <tabColor rgb="FF0070C0"/>
  </sheetPr>
  <dimension ref="A1:BI57"/>
  <sheetViews>
    <sheetView zoomScale="50" zoomScaleNormal="50" workbookViewId="0">
      <selection activeCell="Q27" sqref="Q27"/>
    </sheetView>
  </sheetViews>
  <sheetFormatPr defaultColWidth="10" defaultRowHeight="20.25" customHeight="1" x14ac:dyDescent="0.25"/>
  <cols>
    <col min="1" max="1" width="1.6640625" style="22" customWidth="1"/>
    <col min="2" max="2" width="66.33203125" style="22" customWidth="1"/>
    <col min="3" max="3" width="7.6640625" style="22" customWidth="1"/>
    <col min="4" max="4" width="9" style="22" customWidth="1"/>
    <col min="5" max="11" width="10.33203125" style="22" customWidth="1"/>
    <col min="12" max="12" width="10.6640625" style="22" customWidth="1"/>
    <col min="13" max="15" width="10.33203125" style="22" customWidth="1"/>
    <col min="16" max="16" width="10.6640625" style="22" customWidth="1"/>
    <col min="17" max="17" width="10.6640625" style="22" bestFit="1" customWidth="1"/>
    <col min="18" max="28" width="10.33203125" style="22" customWidth="1"/>
    <col min="29" max="29" width="3.44140625" style="22" customWidth="1"/>
    <col min="30" max="30" width="12.6640625" style="22" customWidth="1"/>
    <col min="31" max="32" width="10" style="22"/>
    <col min="33" max="33" width="62.33203125" style="22" bestFit="1" customWidth="1"/>
    <col min="34" max="34" width="7.6640625" style="22" customWidth="1"/>
    <col min="35" max="35" width="9" style="22" customWidth="1"/>
    <col min="36" max="42" width="13.44140625" style="22" bestFit="1" customWidth="1"/>
    <col min="43" max="59" width="16.33203125" style="22" bestFit="1" customWidth="1"/>
    <col min="60" max="60" width="3.44140625" style="22" customWidth="1"/>
    <col min="61" max="61" width="12.6640625" style="22" customWidth="1"/>
    <col min="62" max="16384" width="10" style="22"/>
  </cols>
  <sheetData>
    <row r="1" spans="1:61" ht="20.25" customHeight="1" x14ac:dyDescent="0.25">
      <c r="B1" s="23" t="s">
        <v>54</v>
      </c>
      <c r="AG1" s="24" t="s">
        <v>55</v>
      </c>
    </row>
    <row r="2" spans="1:61" ht="19.2" x14ac:dyDescent="0.35">
      <c r="B2" s="25" t="s">
        <v>204</v>
      </c>
      <c r="C2" s="26"/>
      <c r="D2" s="26"/>
      <c r="E2" s="26"/>
      <c r="F2" s="26"/>
      <c r="G2" s="26"/>
      <c r="H2" s="26"/>
      <c r="I2" s="26"/>
      <c r="J2" s="26"/>
      <c r="K2" s="26"/>
      <c r="L2" s="26"/>
      <c r="M2" s="26"/>
      <c r="N2" s="26"/>
      <c r="O2" s="26"/>
    </row>
    <row r="3" spans="1:61" s="32" customFormat="1" ht="20.25" customHeight="1" x14ac:dyDescent="0.3">
      <c r="A3" s="27"/>
      <c r="B3" s="28" t="s">
        <v>56</v>
      </c>
      <c r="C3" s="29"/>
      <c r="D3" s="29"/>
      <c r="E3" s="29"/>
      <c r="F3" s="29"/>
      <c r="G3" s="29"/>
      <c r="H3" s="29"/>
      <c r="I3" s="29"/>
      <c r="J3" s="29"/>
      <c r="K3" s="29"/>
      <c r="L3" s="29"/>
      <c r="M3" s="29"/>
      <c r="N3" s="29"/>
      <c r="O3" s="29"/>
      <c r="P3" s="29"/>
      <c r="Q3" s="29"/>
      <c r="R3" s="29"/>
      <c r="S3" s="29"/>
      <c r="T3" s="29"/>
      <c r="U3" s="29"/>
      <c r="V3" s="29"/>
      <c r="W3" s="30"/>
      <c r="X3" s="30"/>
      <c r="Y3" s="30"/>
      <c r="Z3" s="30"/>
      <c r="AA3" s="30"/>
      <c r="AB3" s="30"/>
      <c r="AC3" s="30"/>
      <c r="AD3" s="30"/>
      <c r="AE3" s="31"/>
      <c r="AF3" s="31"/>
      <c r="AG3" s="28" t="s">
        <v>56</v>
      </c>
      <c r="AH3" s="29"/>
      <c r="AI3" s="29"/>
      <c r="AJ3" s="29"/>
      <c r="AK3" s="29"/>
      <c r="AL3" s="29"/>
      <c r="AM3" s="29"/>
      <c r="AN3" s="29"/>
      <c r="AO3" s="29"/>
      <c r="AP3" s="29"/>
      <c r="AQ3" s="29"/>
      <c r="AR3" s="29"/>
      <c r="AS3" s="29"/>
      <c r="AT3" s="29"/>
      <c r="AU3" s="29"/>
      <c r="AV3" s="29"/>
      <c r="AW3" s="29"/>
      <c r="AX3" s="29"/>
      <c r="AY3" s="29"/>
      <c r="AZ3" s="29"/>
      <c r="BA3" s="29"/>
      <c r="BB3" s="30"/>
      <c r="BC3" s="30"/>
      <c r="BD3" s="30"/>
      <c r="BE3" s="30"/>
      <c r="BF3" s="30"/>
      <c r="BG3" s="30"/>
      <c r="BH3" s="30"/>
      <c r="BI3" s="30"/>
    </row>
    <row r="4" spans="1:61" s="32" customFormat="1" ht="15" customHeight="1" thickBot="1" x14ac:dyDescent="0.35">
      <c r="A4" s="2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4"/>
      <c r="AE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I4" s="34"/>
    </row>
    <row r="5" spans="1:61" s="41" customFormat="1" ht="32.4" thickTop="1" thickBot="1" x14ac:dyDescent="0.35">
      <c r="A5" s="35"/>
      <c r="B5" s="36" t="s">
        <v>57</v>
      </c>
      <c r="C5" s="37" t="s">
        <v>58</v>
      </c>
      <c r="D5" s="37" t="s">
        <v>59</v>
      </c>
      <c r="E5" s="37" t="s">
        <v>60</v>
      </c>
      <c r="F5" s="37" t="s">
        <v>61</v>
      </c>
      <c r="G5" s="37" t="s">
        <v>62</v>
      </c>
      <c r="H5" s="37" t="s">
        <v>63</v>
      </c>
      <c r="I5" s="37" t="s">
        <v>64</v>
      </c>
      <c r="J5" s="37" t="s">
        <v>65</v>
      </c>
      <c r="K5" s="37" t="s">
        <v>66</v>
      </c>
      <c r="L5" s="37" t="s">
        <v>67</v>
      </c>
      <c r="M5" s="37" t="s">
        <v>68</v>
      </c>
      <c r="N5" s="37" t="s">
        <v>5</v>
      </c>
      <c r="O5" s="37" t="s">
        <v>6</v>
      </c>
      <c r="P5" s="37" t="s">
        <v>7</v>
      </c>
      <c r="Q5" s="37" t="s">
        <v>8</v>
      </c>
      <c r="R5" s="37" t="s">
        <v>9</v>
      </c>
      <c r="S5" s="37" t="s">
        <v>69</v>
      </c>
      <c r="T5" s="37" t="s">
        <v>70</v>
      </c>
      <c r="U5" s="37" t="s">
        <v>71</v>
      </c>
      <c r="V5" s="37" t="s">
        <v>72</v>
      </c>
      <c r="W5" s="37" t="s">
        <v>73</v>
      </c>
      <c r="X5" s="37" t="s">
        <v>74</v>
      </c>
      <c r="Y5" s="37" t="s">
        <v>75</v>
      </c>
      <c r="Z5" s="37" t="s">
        <v>76</v>
      </c>
      <c r="AA5" s="37" t="s">
        <v>77</v>
      </c>
      <c r="AB5" s="38" t="s">
        <v>78</v>
      </c>
      <c r="AC5" s="39"/>
      <c r="AD5" s="40" t="s">
        <v>79</v>
      </c>
      <c r="AE5" s="39"/>
      <c r="AG5" s="36" t="s">
        <v>57</v>
      </c>
      <c r="AH5" s="37" t="s">
        <v>58</v>
      </c>
      <c r="AI5" s="37" t="s">
        <v>59</v>
      </c>
      <c r="AJ5" s="37" t="s">
        <v>60</v>
      </c>
      <c r="AK5" s="37" t="s">
        <v>61</v>
      </c>
      <c r="AL5" s="37" t="s">
        <v>62</v>
      </c>
      <c r="AM5" s="37" t="s">
        <v>63</v>
      </c>
      <c r="AN5" s="37" t="s">
        <v>64</v>
      </c>
      <c r="AO5" s="37" t="s">
        <v>65</v>
      </c>
      <c r="AP5" s="37" t="s">
        <v>66</v>
      </c>
      <c r="AQ5" s="37" t="s">
        <v>67</v>
      </c>
      <c r="AR5" s="37" t="s">
        <v>68</v>
      </c>
      <c r="AS5" s="37" t="s">
        <v>5</v>
      </c>
      <c r="AT5" s="37" t="s">
        <v>6</v>
      </c>
      <c r="AU5" s="37" t="s">
        <v>7</v>
      </c>
      <c r="AV5" s="37" t="s">
        <v>8</v>
      </c>
      <c r="AW5" s="37" t="s">
        <v>9</v>
      </c>
      <c r="AX5" s="37" t="s">
        <v>69</v>
      </c>
      <c r="AY5" s="37" t="s">
        <v>70</v>
      </c>
      <c r="AZ5" s="37" t="s">
        <v>71</v>
      </c>
      <c r="BA5" s="37" t="s">
        <v>72</v>
      </c>
      <c r="BB5" s="37" t="s">
        <v>73</v>
      </c>
      <c r="BC5" s="37" t="s">
        <v>74</v>
      </c>
      <c r="BD5" s="37" t="s">
        <v>75</v>
      </c>
      <c r="BE5" s="37" t="s">
        <v>76</v>
      </c>
      <c r="BF5" s="37" t="s">
        <v>77</v>
      </c>
      <c r="BG5" s="38" t="s">
        <v>78</v>
      </c>
      <c r="BI5" s="40" t="s">
        <v>79</v>
      </c>
    </row>
    <row r="6" spans="1:61" s="41" customFormat="1" ht="15" customHeight="1" thickTop="1" thickBot="1" x14ac:dyDescent="0.35">
      <c r="A6" s="35"/>
      <c r="B6" s="42"/>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I6" s="39"/>
    </row>
    <row r="7" spans="1:61" s="41" customFormat="1" ht="20.25" customHeight="1" thickTop="1" thickBot="1" x14ac:dyDescent="0.35">
      <c r="A7" s="35"/>
      <c r="B7" s="43" t="s">
        <v>80</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E7" s="39"/>
      <c r="AG7" s="43" t="s">
        <v>80</v>
      </c>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61" s="41" customFormat="1" ht="20.25" customHeight="1" thickTop="1" x14ac:dyDescent="0.3">
      <c r="A8" s="35"/>
      <c r="B8" s="44" t="s">
        <v>81</v>
      </c>
      <c r="C8" s="45" t="s">
        <v>82</v>
      </c>
      <c r="D8" s="45">
        <v>0</v>
      </c>
      <c r="E8" s="46">
        <f t="shared" ref="E8:R8" si="0">COUNT(E9:E20)</f>
        <v>12</v>
      </c>
      <c r="F8" s="46">
        <f t="shared" si="0"/>
        <v>12</v>
      </c>
      <c r="G8" s="46">
        <f t="shared" si="0"/>
        <v>12</v>
      </c>
      <c r="H8" s="46">
        <f t="shared" si="0"/>
        <v>12</v>
      </c>
      <c r="I8" s="46">
        <f t="shared" si="0"/>
        <v>12</v>
      </c>
      <c r="J8" s="46">
        <f t="shared" si="0"/>
        <v>12</v>
      </c>
      <c r="K8" s="46">
        <f t="shared" si="0"/>
        <v>12</v>
      </c>
      <c r="L8" s="46">
        <f t="shared" si="0"/>
        <v>12</v>
      </c>
      <c r="M8" s="46">
        <f t="shared" si="0"/>
        <v>12</v>
      </c>
      <c r="N8" s="46">
        <f t="shared" si="0"/>
        <v>12</v>
      </c>
      <c r="O8" s="46">
        <f t="shared" si="0"/>
        <v>12</v>
      </c>
      <c r="P8" s="46">
        <f t="shared" si="0"/>
        <v>12</v>
      </c>
      <c r="Q8" s="46">
        <f t="shared" si="0"/>
        <v>12</v>
      </c>
      <c r="R8" s="46">
        <f t="shared" si="0"/>
        <v>12</v>
      </c>
      <c r="S8" s="47"/>
      <c r="T8" s="47"/>
      <c r="U8" s="47"/>
      <c r="V8" s="47"/>
      <c r="W8" s="47"/>
      <c r="X8" s="47"/>
      <c r="Y8" s="47"/>
      <c r="Z8" s="47"/>
      <c r="AA8" s="47"/>
      <c r="AB8" s="48"/>
      <c r="AC8" s="39"/>
      <c r="AD8" s="49" t="s">
        <v>83</v>
      </c>
      <c r="AE8" s="39"/>
      <c r="AG8" s="44" t="s">
        <v>81</v>
      </c>
      <c r="AH8" s="45" t="s">
        <v>82</v>
      </c>
      <c r="AI8" s="45">
        <v>0</v>
      </c>
      <c r="AJ8" s="50" t="s">
        <v>84</v>
      </c>
      <c r="AK8" s="50" t="s">
        <v>84</v>
      </c>
      <c r="AL8" s="50" t="s">
        <v>84</v>
      </c>
      <c r="AM8" s="50" t="s">
        <v>84</v>
      </c>
      <c r="AN8" s="50" t="s">
        <v>84</v>
      </c>
      <c r="AO8" s="50" t="s">
        <v>84</v>
      </c>
      <c r="AP8" s="50" t="s">
        <v>84</v>
      </c>
      <c r="AQ8" s="50" t="s">
        <v>84</v>
      </c>
      <c r="AR8" s="50" t="s">
        <v>84</v>
      </c>
      <c r="AS8" s="50" t="s">
        <v>84</v>
      </c>
      <c r="AT8" s="50" t="s">
        <v>84</v>
      </c>
      <c r="AU8" s="50" t="s">
        <v>84</v>
      </c>
      <c r="AV8" s="50" t="s">
        <v>84</v>
      </c>
      <c r="AW8" s="50" t="s">
        <v>84</v>
      </c>
      <c r="AX8" s="51" t="s">
        <v>84</v>
      </c>
      <c r="AY8" s="51" t="s">
        <v>84</v>
      </c>
      <c r="AZ8" s="51" t="s">
        <v>84</v>
      </c>
      <c r="BA8" s="51" t="s">
        <v>84</v>
      </c>
      <c r="BB8" s="51" t="s">
        <v>84</v>
      </c>
      <c r="BC8" s="51" t="s">
        <v>84</v>
      </c>
      <c r="BD8" s="51" t="s">
        <v>84</v>
      </c>
      <c r="BE8" s="51" t="s">
        <v>84</v>
      </c>
      <c r="BF8" s="51" t="s">
        <v>84</v>
      </c>
      <c r="BG8" s="52" t="s">
        <v>84</v>
      </c>
      <c r="BI8" s="49" t="s">
        <v>83</v>
      </c>
    </row>
    <row r="9" spans="1:61" s="41" customFormat="1" ht="20.25" customHeight="1" x14ac:dyDescent="0.3">
      <c r="A9" s="35"/>
      <c r="B9" s="53" t="s">
        <v>85</v>
      </c>
      <c r="C9" s="54" t="s">
        <v>82</v>
      </c>
      <c r="D9" s="54">
        <v>1</v>
      </c>
      <c r="E9" s="55">
        <v>234.4</v>
      </c>
      <c r="F9" s="55">
        <v>242.5</v>
      </c>
      <c r="G9" s="55">
        <v>249.5</v>
      </c>
      <c r="H9" s="55">
        <v>255.7</v>
      </c>
      <c r="I9" s="55">
        <v>258</v>
      </c>
      <c r="J9" s="55">
        <v>261.39999999999998</v>
      </c>
      <c r="K9" s="55">
        <v>270.60000000000002</v>
      </c>
      <c r="L9" s="55">
        <v>279.7</v>
      </c>
      <c r="M9" s="55">
        <v>288.2</v>
      </c>
      <c r="N9" s="55">
        <v>292.60000000000002</v>
      </c>
      <c r="O9" s="55">
        <v>301.10000000000002</v>
      </c>
      <c r="P9" s="55">
        <v>334.6</v>
      </c>
      <c r="Q9" s="56">
        <v>372.8</v>
      </c>
      <c r="R9" s="56">
        <v>389.57599999999996</v>
      </c>
      <c r="S9" s="57"/>
      <c r="T9" s="57"/>
      <c r="U9" s="57"/>
      <c r="V9" s="57"/>
      <c r="W9" s="57"/>
      <c r="X9" s="57"/>
      <c r="Y9" s="57"/>
      <c r="Z9" s="57"/>
      <c r="AA9" s="57"/>
      <c r="AB9" s="58"/>
      <c r="AC9" s="39"/>
      <c r="AD9" s="59" t="s">
        <v>86</v>
      </c>
      <c r="AE9" s="39"/>
      <c r="AG9" s="53" t="s">
        <v>85</v>
      </c>
      <c r="AH9" s="54" t="s">
        <v>82</v>
      </c>
      <c r="AI9" s="54">
        <v>1</v>
      </c>
      <c r="AJ9" s="60" t="s">
        <v>87</v>
      </c>
      <c r="AK9" s="60" t="s">
        <v>87</v>
      </c>
      <c r="AL9" s="60" t="s">
        <v>87</v>
      </c>
      <c r="AM9" s="60" t="s">
        <v>87</v>
      </c>
      <c r="AN9" s="60" t="s">
        <v>87</v>
      </c>
      <c r="AO9" s="60" t="s">
        <v>87</v>
      </c>
      <c r="AP9" s="60" t="s">
        <v>87</v>
      </c>
      <c r="AQ9" s="60" t="s">
        <v>87</v>
      </c>
      <c r="AR9" s="60" t="s">
        <v>87</v>
      </c>
      <c r="AS9" s="60" t="s">
        <v>87</v>
      </c>
      <c r="AT9" s="60" t="s">
        <v>87</v>
      </c>
      <c r="AU9" s="60" t="s">
        <v>87</v>
      </c>
      <c r="AV9" s="61" t="s">
        <v>87</v>
      </c>
      <c r="AW9" s="61" t="s">
        <v>87</v>
      </c>
      <c r="AX9" s="62" t="s">
        <v>87</v>
      </c>
      <c r="AY9" s="62" t="s">
        <v>87</v>
      </c>
      <c r="AZ9" s="62" t="s">
        <v>87</v>
      </c>
      <c r="BA9" s="62" t="s">
        <v>87</v>
      </c>
      <c r="BB9" s="62" t="s">
        <v>87</v>
      </c>
      <c r="BC9" s="62" t="s">
        <v>87</v>
      </c>
      <c r="BD9" s="62" t="s">
        <v>87</v>
      </c>
      <c r="BE9" s="62" t="s">
        <v>87</v>
      </c>
      <c r="BF9" s="62" t="s">
        <v>87</v>
      </c>
      <c r="BG9" s="63" t="s">
        <v>87</v>
      </c>
      <c r="BI9" s="59" t="s">
        <v>86</v>
      </c>
    </row>
    <row r="10" spans="1:61" s="41" customFormat="1" ht="20.25" customHeight="1" x14ac:dyDescent="0.3">
      <c r="A10" s="35"/>
      <c r="B10" s="53" t="s">
        <v>88</v>
      </c>
      <c r="C10" s="54" t="s">
        <v>82</v>
      </c>
      <c r="D10" s="54">
        <v>1</v>
      </c>
      <c r="E10" s="55">
        <v>235.2</v>
      </c>
      <c r="F10" s="55">
        <v>242.4</v>
      </c>
      <c r="G10" s="55">
        <v>250</v>
      </c>
      <c r="H10" s="55">
        <v>255.9</v>
      </c>
      <c r="I10" s="55">
        <v>258.5</v>
      </c>
      <c r="J10" s="55">
        <v>262.10000000000002</v>
      </c>
      <c r="K10" s="55">
        <v>271.7</v>
      </c>
      <c r="L10" s="55">
        <v>280.7</v>
      </c>
      <c r="M10" s="55">
        <v>289.2</v>
      </c>
      <c r="N10" s="55">
        <v>292.2</v>
      </c>
      <c r="O10" s="55">
        <v>301.89999999999998</v>
      </c>
      <c r="P10" s="55">
        <v>337.1</v>
      </c>
      <c r="Q10" s="56">
        <v>374.18100000000004</v>
      </c>
      <c r="R10" s="56">
        <v>389.14824000000004</v>
      </c>
      <c r="S10" s="57"/>
      <c r="T10" s="57"/>
      <c r="U10" s="57"/>
      <c r="V10" s="57"/>
      <c r="W10" s="57"/>
      <c r="X10" s="57"/>
      <c r="Y10" s="57"/>
      <c r="Z10" s="57"/>
      <c r="AA10" s="57"/>
      <c r="AB10" s="58"/>
      <c r="AC10" s="39"/>
      <c r="AD10" s="59" t="s">
        <v>89</v>
      </c>
      <c r="AE10" s="39"/>
      <c r="AG10" s="53" t="s">
        <v>88</v>
      </c>
      <c r="AH10" s="54" t="s">
        <v>82</v>
      </c>
      <c r="AI10" s="54">
        <v>1</v>
      </c>
      <c r="AJ10" s="60" t="s">
        <v>90</v>
      </c>
      <c r="AK10" s="60" t="s">
        <v>90</v>
      </c>
      <c r="AL10" s="60" t="s">
        <v>90</v>
      </c>
      <c r="AM10" s="60" t="s">
        <v>90</v>
      </c>
      <c r="AN10" s="60" t="s">
        <v>90</v>
      </c>
      <c r="AO10" s="60" t="s">
        <v>90</v>
      </c>
      <c r="AP10" s="60" t="s">
        <v>90</v>
      </c>
      <c r="AQ10" s="60" t="s">
        <v>90</v>
      </c>
      <c r="AR10" s="60" t="s">
        <v>90</v>
      </c>
      <c r="AS10" s="60" t="s">
        <v>90</v>
      </c>
      <c r="AT10" s="60" t="s">
        <v>90</v>
      </c>
      <c r="AU10" s="60" t="s">
        <v>90</v>
      </c>
      <c r="AV10" s="61" t="s">
        <v>90</v>
      </c>
      <c r="AW10" s="61" t="s">
        <v>90</v>
      </c>
      <c r="AX10" s="62" t="s">
        <v>90</v>
      </c>
      <c r="AY10" s="62" t="s">
        <v>90</v>
      </c>
      <c r="AZ10" s="62" t="s">
        <v>90</v>
      </c>
      <c r="BA10" s="62" t="s">
        <v>90</v>
      </c>
      <c r="BB10" s="62" t="s">
        <v>90</v>
      </c>
      <c r="BC10" s="62" t="s">
        <v>90</v>
      </c>
      <c r="BD10" s="62" t="s">
        <v>90</v>
      </c>
      <c r="BE10" s="62" t="s">
        <v>90</v>
      </c>
      <c r="BF10" s="62" t="s">
        <v>90</v>
      </c>
      <c r="BG10" s="63" t="s">
        <v>90</v>
      </c>
      <c r="BI10" s="59" t="s">
        <v>89</v>
      </c>
    </row>
    <row r="11" spans="1:61" s="41" customFormat="1" ht="20.25" customHeight="1" x14ac:dyDescent="0.3">
      <c r="A11" s="35"/>
      <c r="B11" s="53" t="s">
        <v>91</v>
      </c>
      <c r="C11" s="54" t="s">
        <v>82</v>
      </c>
      <c r="D11" s="54">
        <v>1</v>
      </c>
      <c r="E11" s="55">
        <v>235.2</v>
      </c>
      <c r="F11" s="55">
        <v>241.8</v>
      </c>
      <c r="G11" s="55">
        <v>249.7</v>
      </c>
      <c r="H11" s="55">
        <v>256.3</v>
      </c>
      <c r="I11" s="55">
        <v>258.89999999999998</v>
      </c>
      <c r="J11" s="55">
        <v>263.10000000000002</v>
      </c>
      <c r="K11" s="55">
        <v>272.3</v>
      </c>
      <c r="L11" s="55">
        <v>281.5</v>
      </c>
      <c r="M11" s="55">
        <v>289.60000000000002</v>
      </c>
      <c r="N11" s="55">
        <v>292.7</v>
      </c>
      <c r="O11" s="55">
        <v>304</v>
      </c>
      <c r="P11" s="55">
        <v>340</v>
      </c>
      <c r="Q11" s="56">
        <v>377.40000000000003</v>
      </c>
      <c r="R11" s="56">
        <v>392.49600000000004</v>
      </c>
      <c r="S11" s="57"/>
      <c r="T11" s="57"/>
      <c r="U11" s="57"/>
      <c r="V11" s="57"/>
      <c r="W11" s="57"/>
      <c r="X11" s="57"/>
      <c r="Y11" s="57"/>
      <c r="Z11" s="57"/>
      <c r="AA11" s="57"/>
      <c r="AB11" s="58"/>
      <c r="AC11" s="39"/>
      <c r="AD11" s="59" t="s">
        <v>92</v>
      </c>
      <c r="AE11" s="39"/>
      <c r="AG11" s="53" t="s">
        <v>91</v>
      </c>
      <c r="AH11" s="54" t="s">
        <v>82</v>
      </c>
      <c r="AI11" s="54">
        <v>1</v>
      </c>
      <c r="AJ11" s="60" t="s">
        <v>93</v>
      </c>
      <c r="AK11" s="60" t="s">
        <v>93</v>
      </c>
      <c r="AL11" s="60" t="s">
        <v>93</v>
      </c>
      <c r="AM11" s="60" t="s">
        <v>93</v>
      </c>
      <c r="AN11" s="60" t="s">
        <v>93</v>
      </c>
      <c r="AO11" s="60" t="s">
        <v>93</v>
      </c>
      <c r="AP11" s="60" t="s">
        <v>93</v>
      </c>
      <c r="AQ11" s="60" t="s">
        <v>93</v>
      </c>
      <c r="AR11" s="60" t="s">
        <v>93</v>
      </c>
      <c r="AS11" s="60" t="s">
        <v>93</v>
      </c>
      <c r="AT11" s="60" t="s">
        <v>93</v>
      </c>
      <c r="AU11" s="60" t="s">
        <v>93</v>
      </c>
      <c r="AV11" s="61" t="s">
        <v>93</v>
      </c>
      <c r="AW11" s="61" t="s">
        <v>93</v>
      </c>
      <c r="AX11" s="62" t="s">
        <v>93</v>
      </c>
      <c r="AY11" s="62" t="s">
        <v>93</v>
      </c>
      <c r="AZ11" s="62" t="s">
        <v>93</v>
      </c>
      <c r="BA11" s="62" t="s">
        <v>93</v>
      </c>
      <c r="BB11" s="62" t="s">
        <v>93</v>
      </c>
      <c r="BC11" s="62" t="s">
        <v>93</v>
      </c>
      <c r="BD11" s="62" t="s">
        <v>93</v>
      </c>
      <c r="BE11" s="62" t="s">
        <v>93</v>
      </c>
      <c r="BF11" s="62" t="s">
        <v>93</v>
      </c>
      <c r="BG11" s="63" t="s">
        <v>93</v>
      </c>
      <c r="BI11" s="59" t="s">
        <v>92</v>
      </c>
    </row>
    <row r="12" spans="1:61" s="41" customFormat="1" ht="20.25" customHeight="1" x14ac:dyDescent="0.3">
      <c r="A12" s="35"/>
      <c r="B12" s="53" t="s">
        <v>94</v>
      </c>
      <c r="C12" s="54" t="s">
        <v>82</v>
      </c>
      <c r="D12" s="54">
        <v>1</v>
      </c>
      <c r="E12" s="55">
        <v>234.7</v>
      </c>
      <c r="F12" s="55">
        <v>242.1</v>
      </c>
      <c r="G12" s="55">
        <v>249.7</v>
      </c>
      <c r="H12" s="55">
        <v>256</v>
      </c>
      <c r="I12" s="55">
        <v>258.60000000000002</v>
      </c>
      <c r="J12" s="55">
        <v>263.39999999999998</v>
      </c>
      <c r="K12" s="55">
        <v>272.89999999999998</v>
      </c>
      <c r="L12" s="55">
        <v>281.7</v>
      </c>
      <c r="M12" s="55">
        <v>289.5</v>
      </c>
      <c r="N12" s="55">
        <v>294.2</v>
      </c>
      <c r="O12" s="55">
        <v>305.5</v>
      </c>
      <c r="P12" s="55">
        <v>343.2</v>
      </c>
      <c r="Q12" s="56">
        <v>374.08800000000002</v>
      </c>
      <c r="R12" s="56">
        <v>389.05152000000004</v>
      </c>
      <c r="S12" s="57"/>
      <c r="T12" s="57"/>
      <c r="U12" s="57"/>
      <c r="V12" s="57"/>
      <c r="W12" s="57"/>
      <c r="X12" s="57"/>
      <c r="Y12" s="57"/>
      <c r="Z12" s="57"/>
      <c r="AA12" s="57"/>
      <c r="AB12" s="58"/>
      <c r="AC12" s="39"/>
      <c r="AD12" s="59" t="s">
        <v>95</v>
      </c>
      <c r="AE12" s="39"/>
      <c r="AG12" s="53" t="s">
        <v>94</v>
      </c>
      <c r="AH12" s="54" t="s">
        <v>82</v>
      </c>
      <c r="AI12" s="54">
        <v>1</v>
      </c>
      <c r="AJ12" s="60" t="s">
        <v>96</v>
      </c>
      <c r="AK12" s="60" t="s">
        <v>96</v>
      </c>
      <c r="AL12" s="60" t="s">
        <v>96</v>
      </c>
      <c r="AM12" s="60" t="s">
        <v>96</v>
      </c>
      <c r="AN12" s="60" t="s">
        <v>96</v>
      </c>
      <c r="AO12" s="60" t="s">
        <v>96</v>
      </c>
      <c r="AP12" s="60" t="s">
        <v>96</v>
      </c>
      <c r="AQ12" s="60" t="s">
        <v>96</v>
      </c>
      <c r="AR12" s="60" t="s">
        <v>96</v>
      </c>
      <c r="AS12" s="60" t="s">
        <v>96</v>
      </c>
      <c r="AT12" s="60" t="s">
        <v>96</v>
      </c>
      <c r="AU12" s="60" t="s">
        <v>96</v>
      </c>
      <c r="AV12" s="61" t="s">
        <v>96</v>
      </c>
      <c r="AW12" s="61" t="s">
        <v>96</v>
      </c>
      <c r="AX12" s="62" t="s">
        <v>96</v>
      </c>
      <c r="AY12" s="62" t="s">
        <v>96</v>
      </c>
      <c r="AZ12" s="62" t="s">
        <v>96</v>
      </c>
      <c r="BA12" s="62" t="s">
        <v>96</v>
      </c>
      <c r="BB12" s="62" t="s">
        <v>96</v>
      </c>
      <c r="BC12" s="62" t="s">
        <v>96</v>
      </c>
      <c r="BD12" s="62" t="s">
        <v>96</v>
      </c>
      <c r="BE12" s="62" t="s">
        <v>96</v>
      </c>
      <c r="BF12" s="62" t="s">
        <v>96</v>
      </c>
      <c r="BG12" s="63" t="s">
        <v>96</v>
      </c>
      <c r="BI12" s="59" t="s">
        <v>95</v>
      </c>
    </row>
    <row r="13" spans="1:61" s="41" customFormat="1" ht="20.25" customHeight="1" x14ac:dyDescent="0.3">
      <c r="A13" s="35"/>
      <c r="B13" s="53" t="s">
        <v>97</v>
      </c>
      <c r="C13" s="54" t="s">
        <v>82</v>
      </c>
      <c r="D13" s="54">
        <v>1</v>
      </c>
      <c r="E13" s="55">
        <v>236.1</v>
      </c>
      <c r="F13" s="55">
        <v>243</v>
      </c>
      <c r="G13" s="55">
        <v>251</v>
      </c>
      <c r="H13" s="55">
        <v>257</v>
      </c>
      <c r="I13" s="55">
        <v>259.8</v>
      </c>
      <c r="J13" s="55">
        <v>264.39999999999998</v>
      </c>
      <c r="K13" s="55">
        <v>274.7</v>
      </c>
      <c r="L13" s="55">
        <v>284.2</v>
      </c>
      <c r="M13" s="55">
        <v>291.7</v>
      </c>
      <c r="N13" s="55">
        <v>293.3</v>
      </c>
      <c r="O13" s="55">
        <v>307.39999999999998</v>
      </c>
      <c r="P13" s="55">
        <v>345.2</v>
      </c>
      <c r="Q13" s="56">
        <v>376.26800000000003</v>
      </c>
      <c r="R13" s="56">
        <v>391.31872000000004</v>
      </c>
      <c r="S13" s="57"/>
      <c r="T13" s="57"/>
      <c r="U13" s="57"/>
      <c r="V13" s="57"/>
      <c r="W13" s="57"/>
      <c r="X13" s="57"/>
      <c r="Y13" s="57"/>
      <c r="Z13" s="57"/>
      <c r="AA13" s="57"/>
      <c r="AB13" s="58"/>
      <c r="AC13" s="39"/>
      <c r="AD13" s="59" t="s">
        <v>98</v>
      </c>
      <c r="AE13" s="39"/>
      <c r="AG13" s="53" t="s">
        <v>97</v>
      </c>
      <c r="AH13" s="54" t="s">
        <v>82</v>
      </c>
      <c r="AI13" s="54">
        <v>1</v>
      </c>
      <c r="AJ13" s="60" t="s">
        <v>99</v>
      </c>
      <c r="AK13" s="60" t="s">
        <v>99</v>
      </c>
      <c r="AL13" s="60" t="s">
        <v>99</v>
      </c>
      <c r="AM13" s="60" t="s">
        <v>99</v>
      </c>
      <c r="AN13" s="60" t="s">
        <v>99</v>
      </c>
      <c r="AO13" s="60" t="s">
        <v>99</v>
      </c>
      <c r="AP13" s="60" t="s">
        <v>99</v>
      </c>
      <c r="AQ13" s="60" t="s">
        <v>99</v>
      </c>
      <c r="AR13" s="60" t="s">
        <v>99</v>
      </c>
      <c r="AS13" s="60" t="s">
        <v>99</v>
      </c>
      <c r="AT13" s="60" t="s">
        <v>99</v>
      </c>
      <c r="AU13" s="60" t="s">
        <v>99</v>
      </c>
      <c r="AV13" s="61" t="s">
        <v>99</v>
      </c>
      <c r="AW13" s="61" t="s">
        <v>99</v>
      </c>
      <c r="AX13" s="62" t="s">
        <v>99</v>
      </c>
      <c r="AY13" s="62" t="s">
        <v>99</v>
      </c>
      <c r="AZ13" s="62" t="s">
        <v>99</v>
      </c>
      <c r="BA13" s="62" t="s">
        <v>99</v>
      </c>
      <c r="BB13" s="62" t="s">
        <v>99</v>
      </c>
      <c r="BC13" s="62" t="s">
        <v>99</v>
      </c>
      <c r="BD13" s="62" t="s">
        <v>99</v>
      </c>
      <c r="BE13" s="62" t="s">
        <v>99</v>
      </c>
      <c r="BF13" s="62" t="s">
        <v>99</v>
      </c>
      <c r="BG13" s="63" t="s">
        <v>99</v>
      </c>
      <c r="BI13" s="59" t="s">
        <v>98</v>
      </c>
    </row>
    <row r="14" spans="1:61" s="41" customFormat="1" ht="20.25" customHeight="1" x14ac:dyDescent="0.3">
      <c r="A14" s="35"/>
      <c r="B14" s="53" t="s">
        <v>100</v>
      </c>
      <c r="C14" s="54" t="s">
        <v>82</v>
      </c>
      <c r="D14" s="54">
        <v>1</v>
      </c>
      <c r="E14" s="55">
        <v>237.9</v>
      </c>
      <c r="F14" s="55">
        <v>244.2</v>
      </c>
      <c r="G14" s="55">
        <v>251.9</v>
      </c>
      <c r="H14" s="55">
        <v>257.60000000000002</v>
      </c>
      <c r="I14" s="55">
        <v>259.60000000000002</v>
      </c>
      <c r="J14" s="55">
        <v>264.89999999999998</v>
      </c>
      <c r="K14" s="55">
        <v>275.10000000000002</v>
      </c>
      <c r="L14" s="55">
        <v>284.10000000000002</v>
      </c>
      <c r="M14" s="55">
        <v>291</v>
      </c>
      <c r="N14" s="55">
        <v>294.3</v>
      </c>
      <c r="O14" s="55">
        <v>308.60000000000002</v>
      </c>
      <c r="P14" s="55">
        <v>347.6</v>
      </c>
      <c r="Q14" s="56">
        <v>377.14600000000002</v>
      </c>
      <c r="R14" s="56">
        <v>392.23184000000003</v>
      </c>
      <c r="S14" s="57"/>
      <c r="T14" s="57"/>
      <c r="U14" s="57"/>
      <c r="V14" s="57"/>
      <c r="W14" s="57"/>
      <c r="X14" s="57"/>
      <c r="Y14" s="57"/>
      <c r="Z14" s="57"/>
      <c r="AA14" s="57"/>
      <c r="AB14" s="58"/>
      <c r="AC14" s="39"/>
      <c r="AD14" s="59" t="s">
        <v>101</v>
      </c>
      <c r="AE14" s="39"/>
      <c r="AG14" s="53" t="s">
        <v>100</v>
      </c>
      <c r="AH14" s="54" t="s">
        <v>82</v>
      </c>
      <c r="AI14" s="54">
        <v>1</v>
      </c>
      <c r="AJ14" s="60" t="s">
        <v>102</v>
      </c>
      <c r="AK14" s="60" t="s">
        <v>102</v>
      </c>
      <c r="AL14" s="60" t="s">
        <v>102</v>
      </c>
      <c r="AM14" s="60" t="s">
        <v>102</v>
      </c>
      <c r="AN14" s="60" t="s">
        <v>102</v>
      </c>
      <c r="AO14" s="60" t="s">
        <v>102</v>
      </c>
      <c r="AP14" s="60" t="s">
        <v>102</v>
      </c>
      <c r="AQ14" s="60" t="s">
        <v>102</v>
      </c>
      <c r="AR14" s="60" t="s">
        <v>102</v>
      </c>
      <c r="AS14" s="60" t="s">
        <v>102</v>
      </c>
      <c r="AT14" s="60" t="s">
        <v>102</v>
      </c>
      <c r="AU14" s="60" t="s">
        <v>102</v>
      </c>
      <c r="AV14" s="61" t="s">
        <v>102</v>
      </c>
      <c r="AW14" s="61" t="s">
        <v>102</v>
      </c>
      <c r="AX14" s="62" t="s">
        <v>102</v>
      </c>
      <c r="AY14" s="62" t="s">
        <v>102</v>
      </c>
      <c r="AZ14" s="62" t="s">
        <v>102</v>
      </c>
      <c r="BA14" s="62" t="s">
        <v>102</v>
      </c>
      <c r="BB14" s="62" t="s">
        <v>102</v>
      </c>
      <c r="BC14" s="62" t="s">
        <v>102</v>
      </c>
      <c r="BD14" s="62" t="s">
        <v>102</v>
      </c>
      <c r="BE14" s="62" t="s">
        <v>102</v>
      </c>
      <c r="BF14" s="62" t="s">
        <v>102</v>
      </c>
      <c r="BG14" s="63" t="s">
        <v>102</v>
      </c>
      <c r="BI14" s="59" t="s">
        <v>101</v>
      </c>
    </row>
    <row r="15" spans="1:61" s="41" customFormat="1" ht="20.25" customHeight="1" x14ac:dyDescent="0.3">
      <c r="A15" s="35"/>
      <c r="B15" s="53" t="s">
        <v>103</v>
      </c>
      <c r="C15" s="54" t="s">
        <v>82</v>
      </c>
      <c r="D15" s="54">
        <v>1</v>
      </c>
      <c r="E15" s="55">
        <v>238</v>
      </c>
      <c r="F15" s="55">
        <v>245.6</v>
      </c>
      <c r="G15" s="55">
        <v>251.9</v>
      </c>
      <c r="H15" s="55">
        <v>257.7</v>
      </c>
      <c r="I15" s="55">
        <v>259.5</v>
      </c>
      <c r="J15" s="55">
        <v>264.8</v>
      </c>
      <c r="K15" s="55">
        <v>275.3</v>
      </c>
      <c r="L15" s="55">
        <v>284.5</v>
      </c>
      <c r="M15" s="55">
        <v>290.39999999999998</v>
      </c>
      <c r="N15" s="55">
        <v>294.3</v>
      </c>
      <c r="O15" s="55">
        <v>312</v>
      </c>
      <c r="P15" s="55">
        <v>356.2</v>
      </c>
      <c r="Q15" s="56">
        <v>379.35299999999995</v>
      </c>
      <c r="R15" s="56">
        <v>394.52711999999997</v>
      </c>
      <c r="S15" s="57"/>
      <c r="T15" s="57"/>
      <c r="U15" s="57"/>
      <c r="V15" s="57"/>
      <c r="W15" s="57"/>
      <c r="X15" s="57"/>
      <c r="Y15" s="57"/>
      <c r="Z15" s="57"/>
      <c r="AA15" s="57"/>
      <c r="AB15" s="58"/>
      <c r="AC15" s="39"/>
      <c r="AD15" s="59" t="s">
        <v>104</v>
      </c>
      <c r="AE15" s="39"/>
      <c r="AG15" s="53" t="s">
        <v>103</v>
      </c>
      <c r="AH15" s="54" t="s">
        <v>82</v>
      </c>
      <c r="AI15" s="54">
        <v>1</v>
      </c>
      <c r="AJ15" s="60" t="s">
        <v>105</v>
      </c>
      <c r="AK15" s="60" t="s">
        <v>105</v>
      </c>
      <c r="AL15" s="60" t="s">
        <v>105</v>
      </c>
      <c r="AM15" s="60" t="s">
        <v>105</v>
      </c>
      <c r="AN15" s="60" t="s">
        <v>105</v>
      </c>
      <c r="AO15" s="60" t="s">
        <v>105</v>
      </c>
      <c r="AP15" s="60" t="s">
        <v>105</v>
      </c>
      <c r="AQ15" s="60" t="s">
        <v>105</v>
      </c>
      <c r="AR15" s="60" t="s">
        <v>105</v>
      </c>
      <c r="AS15" s="60" t="s">
        <v>105</v>
      </c>
      <c r="AT15" s="60" t="s">
        <v>105</v>
      </c>
      <c r="AU15" s="60" t="s">
        <v>105</v>
      </c>
      <c r="AV15" s="61" t="s">
        <v>105</v>
      </c>
      <c r="AW15" s="61" t="s">
        <v>105</v>
      </c>
      <c r="AX15" s="62" t="s">
        <v>105</v>
      </c>
      <c r="AY15" s="62" t="s">
        <v>105</v>
      </c>
      <c r="AZ15" s="62" t="s">
        <v>105</v>
      </c>
      <c r="BA15" s="62" t="s">
        <v>105</v>
      </c>
      <c r="BB15" s="62" t="s">
        <v>105</v>
      </c>
      <c r="BC15" s="62" t="s">
        <v>105</v>
      </c>
      <c r="BD15" s="62" t="s">
        <v>105</v>
      </c>
      <c r="BE15" s="62" t="s">
        <v>105</v>
      </c>
      <c r="BF15" s="62" t="s">
        <v>105</v>
      </c>
      <c r="BG15" s="63" t="s">
        <v>105</v>
      </c>
      <c r="BI15" s="59" t="s">
        <v>104</v>
      </c>
    </row>
    <row r="16" spans="1:61" s="41" customFormat="1" ht="20.25" customHeight="1" x14ac:dyDescent="0.3">
      <c r="A16" s="35"/>
      <c r="B16" s="53" t="s">
        <v>106</v>
      </c>
      <c r="C16" s="54" t="s">
        <v>82</v>
      </c>
      <c r="D16" s="54">
        <v>1</v>
      </c>
      <c r="E16" s="55">
        <v>238.5</v>
      </c>
      <c r="F16" s="55">
        <v>245.6</v>
      </c>
      <c r="G16" s="55">
        <v>252.1</v>
      </c>
      <c r="H16" s="55">
        <v>257.10000000000002</v>
      </c>
      <c r="I16" s="55">
        <v>259.8</v>
      </c>
      <c r="J16" s="55">
        <v>265.5</v>
      </c>
      <c r="K16" s="55">
        <v>275.8</v>
      </c>
      <c r="L16" s="55">
        <v>284.60000000000002</v>
      </c>
      <c r="M16" s="55">
        <v>291</v>
      </c>
      <c r="N16" s="55">
        <v>293.5</v>
      </c>
      <c r="O16" s="55">
        <v>314.3</v>
      </c>
      <c r="P16" s="55">
        <v>358.3</v>
      </c>
      <c r="Q16" s="56">
        <v>379.79800000000006</v>
      </c>
      <c r="R16" s="56">
        <v>394.9899200000001</v>
      </c>
      <c r="S16" s="57"/>
      <c r="T16" s="57"/>
      <c r="U16" s="57"/>
      <c r="V16" s="57"/>
      <c r="W16" s="57"/>
      <c r="X16" s="57"/>
      <c r="Y16" s="57"/>
      <c r="Z16" s="57"/>
      <c r="AA16" s="57"/>
      <c r="AB16" s="58"/>
      <c r="AC16" s="39"/>
      <c r="AD16" s="59" t="s">
        <v>107</v>
      </c>
      <c r="AE16" s="39"/>
      <c r="AG16" s="53" t="s">
        <v>106</v>
      </c>
      <c r="AH16" s="54" t="s">
        <v>82</v>
      </c>
      <c r="AI16" s="54">
        <v>1</v>
      </c>
      <c r="AJ16" s="60" t="s">
        <v>108</v>
      </c>
      <c r="AK16" s="60" t="s">
        <v>108</v>
      </c>
      <c r="AL16" s="60" t="s">
        <v>108</v>
      </c>
      <c r="AM16" s="60" t="s">
        <v>108</v>
      </c>
      <c r="AN16" s="60" t="s">
        <v>108</v>
      </c>
      <c r="AO16" s="60" t="s">
        <v>108</v>
      </c>
      <c r="AP16" s="60" t="s">
        <v>108</v>
      </c>
      <c r="AQ16" s="60" t="s">
        <v>108</v>
      </c>
      <c r="AR16" s="60" t="s">
        <v>108</v>
      </c>
      <c r="AS16" s="60" t="s">
        <v>108</v>
      </c>
      <c r="AT16" s="60" t="s">
        <v>108</v>
      </c>
      <c r="AU16" s="60" t="s">
        <v>108</v>
      </c>
      <c r="AV16" s="61" t="s">
        <v>108</v>
      </c>
      <c r="AW16" s="61" t="s">
        <v>108</v>
      </c>
      <c r="AX16" s="62" t="s">
        <v>108</v>
      </c>
      <c r="AY16" s="62" t="s">
        <v>108</v>
      </c>
      <c r="AZ16" s="62" t="s">
        <v>108</v>
      </c>
      <c r="BA16" s="62" t="s">
        <v>108</v>
      </c>
      <c r="BB16" s="62" t="s">
        <v>108</v>
      </c>
      <c r="BC16" s="62" t="s">
        <v>108</v>
      </c>
      <c r="BD16" s="62" t="s">
        <v>108</v>
      </c>
      <c r="BE16" s="62" t="s">
        <v>108</v>
      </c>
      <c r="BF16" s="62" t="s">
        <v>108</v>
      </c>
      <c r="BG16" s="63" t="s">
        <v>108</v>
      </c>
      <c r="BI16" s="59" t="s">
        <v>107</v>
      </c>
    </row>
    <row r="17" spans="1:61" s="41" customFormat="1" ht="20.25" customHeight="1" x14ac:dyDescent="0.3">
      <c r="A17" s="35"/>
      <c r="B17" s="53" t="s">
        <v>109</v>
      </c>
      <c r="C17" s="54" t="s">
        <v>82</v>
      </c>
      <c r="D17" s="54">
        <v>1</v>
      </c>
      <c r="E17" s="55">
        <v>239.4</v>
      </c>
      <c r="F17" s="55">
        <v>246.8</v>
      </c>
      <c r="G17" s="55">
        <v>253.4</v>
      </c>
      <c r="H17" s="55">
        <v>257.5</v>
      </c>
      <c r="I17" s="55">
        <v>260.60000000000002</v>
      </c>
      <c r="J17" s="55">
        <v>267.10000000000002</v>
      </c>
      <c r="K17" s="55">
        <v>278.10000000000002</v>
      </c>
      <c r="L17" s="55">
        <v>285.60000000000002</v>
      </c>
      <c r="M17" s="55">
        <v>291.89999999999998</v>
      </c>
      <c r="N17" s="55">
        <v>295.39999999999998</v>
      </c>
      <c r="O17" s="55">
        <v>317.7</v>
      </c>
      <c r="P17" s="55">
        <v>360.4</v>
      </c>
      <c r="Q17" s="56">
        <v>382.024</v>
      </c>
      <c r="R17" s="56">
        <v>397.30495999999999</v>
      </c>
      <c r="S17" s="57"/>
      <c r="T17" s="57"/>
      <c r="U17" s="57"/>
      <c r="V17" s="57"/>
      <c r="W17" s="57"/>
      <c r="X17" s="57"/>
      <c r="Y17" s="57"/>
      <c r="Z17" s="57"/>
      <c r="AA17" s="57"/>
      <c r="AB17" s="58"/>
      <c r="AC17" s="39"/>
      <c r="AD17" s="59" t="s">
        <v>110</v>
      </c>
      <c r="AE17" s="39"/>
      <c r="AG17" s="53" t="s">
        <v>109</v>
      </c>
      <c r="AH17" s="54" t="s">
        <v>82</v>
      </c>
      <c r="AI17" s="54">
        <v>1</v>
      </c>
      <c r="AJ17" s="60" t="s">
        <v>111</v>
      </c>
      <c r="AK17" s="60" t="s">
        <v>111</v>
      </c>
      <c r="AL17" s="60" t="s">
        <v>111</v>
      </c>
      <c r="AM17" s="60" t="s">
        <v>111</v>
      </c>
      <c r="AN17" s="60" t="s">
        <v>111</v>
      </c>
      <c r="AO17" s="60" t="s">
        <v>111</v>
      </c>
      <c r="AP17" s="60" t="s">
        <v>111</v>
      </c>
      <c r="AQ17" s="60" t="s">
        <v>111</v>
      </c>
      <c r="AR17" s="60" t="s">
        <v>111</v>
      </c>
      <c r="AS17" s="60" t="s">
        <v>111</v>
      </c>
      <c r="AT17" s="60" t="s">
        <v>111</v>
      </c>
      <c r="AU17" s="60" t="s">
        <v>111</v>
      </c>
      <c r="AV17" s="61" t="s">
        <v>111</v>
      </c>
      <c r="AW17" s="61" t="s">
        <v>111</v>
      </c>
      <c r="AX17" s="62" t="s">
        <v>111</v>
      </c>
      <c r="AY17" s="62" t="s">
        <v>111</v>
      </c>
      <c r="AZ17" s="62" t="s">
        <v>111</v>
      </c>
      <c r="BA17" s="62" t="s">
        <v>111</v>
      </c>
      <c r="BB17" s="62" t="s">
        <v>111</v>
      </c>
      <c r="BC17" s="62" t="s">
        <v>111</v>
      </c>
      <c r="BD17" s="62" t="s">
        <v>111</v>
      </c>
      <c r="BE17" s="62" t="s">
        <v>111</v>
      </c>
      <c r="BF17" s="62" t="s">
        <v>111</v>
      </c>
      <c r="BG17" s="63" t="s">
        <v>111</v>
      </c>
      <c r="BI17" s="59" t="s">
        <v>110</v>
      </c>
    </row>
    <row r="18" spans="1:61" s="41" customFormat="1" ht="20.25" customHeight="1" x14ac:dyDescent="0.3">
      <c r="A18" s="35"/>
      <c r="B18" s="53" t="s">
        <v>112</v>
      </c>
      <c r="C18" s="54" t="s">
        <v>82</v>
      </c>
      <c r="D18" s="54">
        <v>1</v>
      </c>
      <c r="E18" s="55">
        <v>238</v>
      </c>
      <c r="F18" s="55">
        <v>245.8</v>
      </c>
      <c r="G18" s="55">
        <v>252.6</v>
      </c>
      <c r="H18" s="55">
        <v>255.4</v>
      </c>
      <c r="I18" s="55">
        <v>258.8</v>
      </c>
      <c r="J18" s="55">
        <v>265.5</v>
      </c>
      <c r="K18" s="55">
        <v>276</v>
      </c>
      <c r="L18" s="55">
        <v>283</v>
      </c>
      <c r="M18" s="55">
        <v>290.60000000000002</v>
      </c>
      <c r="N18" s="55">
        <v>294.60000000000002</v>
      </c>
      <c r="O18" s="55">
        <v>317.7</v>
      </c>
      <c r="P18" s="55">
        <v>360.3</v>
      </c>
      <c r="Q18" s="56">
        <v>381.91800000000001</v>
      </c>
      <c r="R18" s="56">
        <v>393.37554</v>
      </c>
      <c r="S18" s="57"/>
      <c r="T18" s="57"/>
      <c r="U18" s="57"/>
      <c r="V18" s="57"/>
      <c r="W18" s="57"/>
      <c r="X18" s="57"/>
      <c r="Y18" s="57"/>
      <c r="Z18" s="57"/>
      <c r="AA18" s="57"/>
      <c r="AB18" s="58"/>
      <c r="AC18" s="39"/>
      <c r="AD18" s="59" t="s">
        <v>113</v>
      </c>
      <c r="AE18" s="39"/>
      <c r="AG18" s="53" t="s">
        <v>112</v>
      </c>
      <c r="AH18" s="54" t="s">
        <v>82</v>
      </c>
      <c r="AI18" s="54">
        <v>1</v>
      </c>
      <c r="AJ18" s="60" t="s">
        <v>114</v>
      </c>
      <c r="AK18" s="60" t="s">
        <v>114</v>
      </c>
      <c r="AL18" s="60" t="s">
        <v>114</v>
      </c>
      <c r="AM18" s="60" t="s">
        <v>114</v>
      </c>
      <c r="AN18" s="60" t="s">
        <v>114</v>
      </c>
      <c r="AO18" s="60" t="s">
        <v>114</v>
      </c>
      <c r="AP18" s="60" t="s">
        <v>114</v>
      </c>
      <c r="AQ18" s="60" t="s">
        <v>114</v>
      </c>
      <c r="AR18" s="60" t="s">
        <v>114</v>
      </c>
      <c r="AS18" s="60" t="s">
        <v>114</v>
      </c>
      <c r="AT18" s="60" t="s">
        <v>114</v>
      </c>
      <c r="AU18" s="60" t="s">
        <v>114</v>
      </c>
      <c r="AV18" s="61" t="s">
        <v>114</v>
      </c>
      <c r="AW18" s="61" t="s">
        <v>114</v>
      </c>
      <c r="AX18" s="62" t="s">
        <v>114</v>
      </c>
      <c r="AY18" s="62" t="s">
        <v>114</v>
      </c>
      <c r="AZ18" s="62" t="s">
        <v>114</v>
      </c>
      <c r="BA18" s="62" t="s">
        <v>114</v>
      </c>
      <c r="BB18" s="62" t="s">
        <v>114</v>
      </c>
      <c r="BC18" s="62" t="s">
        <v>114</v>
      </c>
      <c r="BD18" s="62" t="s">
        <v>114</v>
      </c>
      <c r="BE18" s="62" t="s">
        <v>114</v>
      </c>
      <c r="BF18" s="62" t="s">
        <v>114</v>
      </c>
      <c r="BG18" s="63" t="s">
        <v>114</v>
      </c>
      <c r="BI18" s="59" t="s">
        <v>113</v>
      </c>
    </row>
    <row r="19" spans="1:61" s="41" customFormat="1" ht="20.25" customHeight="1" x14ac:dyDescent="0.3">
      <c r="A19" s="35"/>
      <c r="B19" s="53" t="s">
        <v>115</v>
      </c>
      <c r="C19" s="54" t="s">
        <v>82</v>
      </c>
      <c r="D19" s="54">
        <v>1</v>
      </c>
      <c r="E19" s="55">
        <v>239.9</v>
      </c>
      <c r="F19" s="55">
        <v>247.6</v>
      </c>
      <c r="G19" s="55">
        <v>254.2</v>
      </c>
      <c r="H19" s="55">
        <v>256.7</v>
      </c>
      <c r="I19" s="55">
        <v>260</v>
      </c>
      <c r="J19" s="55">
        <v>268.39999999999998</v>
      </c>
      <c r="K19" s="55">
        <v>278.10000000000002</v>
      </c>
      <c r="L19" s="55">
        <v>285</v>
      </c>
      <c r="M19" s="55">
        <v>292</v>
      </c>
      <c r="N19" s="55">
        <v>296</v>
      </c>
      <c r="O19" s="55">
        <v>320.2</v>
      </c>
      <c r="P19" s="55">
        <v>364.5</v>
      </c>
      <c r="Q19" s="56">
        <v>384.54749999999996</v>
      </c>
      <c r="R19" s="56">
        <v>396.08392499999997</v>
      </c>
      <c r="S19" s="57"/>
      <c r="T19" s="57"/>
      <c r="U19" s="57"/>
      <c r="V19" s="57"/>
      <c r="W19" s="57"/>
      <c r="X19" s="57"/>
      <c r="Y19" s="57"/>
      <c r="Z19" s="57"/>
      <c r="AA19" s="57"/>
      <c r="AB19" s="58"/>
      <c r="AC19" s="39"/>
      <c r="AD19" s="59" t="s">
        <v>116</v>
      </c>
      <c r="AE19" s="39"/>
      <c r="AG19" s="53" t="s">
        <v>115</v>
      </c>
      <c r="AH19" s="54" t="s">
        <v>82</v>
      </c>
      <c r="AI19" s="54">
        <v>1</v>
      </c>
      <c r="AJ19" s="60" t="s">
        <v>117</v>
      </c>
      <c r="AK19" s="60" t="s">
        <v>117</v>
      </c>
      <c r="AL19" s="60" t="s">
        <v>117</v>
      </c>
      <c r="AM19" s="60" t="s">
        <v>117</v>
      </c>
      <c r="AN19" s="60" t="s">
        <v>117</v>
      </c>
      <c r="AO19" s="60" t="s">
        <v>117</v>
      </c>
      <c r="AP19" s="60" t="s">
        <v>117</v>
      </c>
      <c r="AQ19" s="60" t="s">
        <v>117</v>
      </c>
      <c r="AR19" s="60" t="s">
        <v>117</v>
      </c>
      <c r="AS19" s="60" t="s">
        <v>117</v>
      </c>
      <c r="AT19" s="60" t="s">
        <v>117</v>
      </c>
      <c r="AU19" s="60" t="s">
        <v>117</v>
      </c>
      <c r="AV19" s="61" t="s">
        <v>117</v>
      </c>
      <c r="AW19" s="61" t="s">
        <v>117</v>
      </c>
      <c r="AX19" s="62" t="s">
        <v>117</v>
      </c>
      <c r="AY19" s="62" t="s">
        <v>117</v>
      </c>
      <c r="AZ19" s="62" t="s">
        <v>117</v>
      </c>
      <c r="BA19" s="62" t="s">
        <v>117</v>
      </c>
      <c r="BB19" s="62" t="s">
        <v>117</v>
      </c>
      <c r="BC19" s="62" t="s">
        <v>117</v>
      </c>
      <c r="BD19" s="62" t="s">
        <v>117</v>
      </c>
      <c r="BE19" s="62" t="s">
        <v>117</v>
      </c>
      <c r="BF19" s="62" t="s">
        <v>117</v>
      </c>
      <c r="BG19" s="63" t="s">
        <v>117</v>
      </c>
      <c r="BI19" s="59" t="s">
        <v>116</v>
      </c>
    </row>
    <row r="20" spans="1:61" s="41" customFormat="1" ht="20.25" customHeight="1" thickBot="1" x14ac:dyDescent="0.35">
      <c r="A20" s="35"/>
      <c r="B20" s="64" t="s">
        <v>118</v>
      </c>
      <c r="C20" s="65" t="s">
        <v>82</v>
      </c>
      <c r="D20" s="65">
        <v>1</v>
      </c>
      <c r="E20" s="66">
        <v>240.8</v>
      </c>
      <c r="F20" s="66">
        <v>248.7</v>
      </c>
      <c r="G20" s="66">
        <v>254.8</v>
      </c>
      <c r="H20" s="66">
        <v>257.10000000000002</v>
      </c>
      <c r="I20" s="66">
        <v>261.10000000000002</v>
      </c>
      <c r="J20" s="66">
        <v>269.3</v>
      </c>
      <c r="K20" s="66">
        <v>278.3</v>
      </c>
      <c r="L20" s="66">
        <v>285.10000000000002</v>
      </c>
      <c r="M20" s="66">
        <v>292.60000000000002</v>
      </c>
      <c r="N20" s="66">
        <v>296.89999999999998</v>
      </c>
      <c r="O20" s="66">
        <v>323.5</v>
      </c>
      <c r="P20" s="66">
        <v>367.2</v>
      </c>
      <c r="Q20" s="67">
        <v>385.56</v>
      </c>
      <c r="R20" s="67">
        <v>397.1268</v>
      </c>
      <c r="S20" s="68"/>
      <c r="T20" s="68"/>
      <c r="U20" s="68"/>
      <c r="V20" s="68"/>
      <c r="W20" s="68"/>
      <c r="X20" s="68"/>
      <c r="Y20" s="68"/>
      <c r="Z20" s="68"/>
      <c r="AA20" s="68"/>
      <c r="AB20" s="69"/>
      <c r="AC20" s="39"/>
      <c r="AD20" s="70" t="s">
        <v>119</v>
      </c>
      <c r="AE20" s="39"/>
      <c r="AG20" s="64" t="s">
        <v>118</v>
      </c>
      <c r="AH20" s="65" t="s">
        <v>82</v>
      </c>
      <c r="AI20" s="65">
        <v>1</v>
      </c>
      <c r="AJ20" s="71" t="s">
        <v>120</v>
      </c>
      <c r="AK20" s="71" t="s">
        <v>120</v>
      </c>
      <c r="AL20" s="71" t="s">
        <v>120</v>
      </c>
      <c r="AM20" s="71" t="s">
        <v>120</v>
      </c>
      <c r="AN20" s="71" t="s">
        <v>120</v>
      </c>
      <c r="AO20" s="71" t="s">
        <v>120</v>
      </c>
      <c r="AP20" s="71" t="s">
        <v>120</v>
      </c>
      <c r="AQ20" s="71" t="s">
        <v>120</v>
      </c>
      <c r="AR20" s="71" t="s">
        <v>120</v>
      </c>
      <c r="AS20" s="71" t="s">
        <v>120</v>
      </c>
      <c r="AT20" s="71" t="s">
        <v>120</v>
      </c>
      <c r="AU20" s="71" t="s">
        <v>120</v>
      </c>
      <c r="AV20" s="72" t="s">
        <v>120</v>
      </c>
      <c r="AW20" s="72" t="s">
        <v>120</v>
      </c>
      <c r="AX20" s="73" t="s">
        <v>120</v>
      </c>
      <c r="AY20" s="73" t="s">
        <v>120</v>
      </c>
      <c r="AZ20" s="73" t="s">
        <v>120</v>
      </c>
      <c r="BA20" s="73" t="s">
        <v>120</v>
      </c>
      <c r="BB20" s="73" t="s">
        <v>120</v>
      </c>
      <c r="BC20" s="73" t="s">
        <v>120</v>
      </c>
      <c r="BD20" s="73" t="s">
        <v>120</v>
      </c>
      <c r="BE20" s="73" t="s">
        <v>120</v>
      </c>
      <c r="BF20" s="73" t="s">
        <v>120</v>
      </c>
      <c r="BG20" s="74" t="s">
        <v>120</v>
      </c>
      <c r="BI20" s="70" t="s">
        <v>119</v>
      </c>
    </row>
    <row r="21" spans="1:61" s="41" customFormat="1" ht="15" customHeight="1" thickTop="1" thickBot="1" x14ac:dyDescent="0.35">
      <c r="A21" s="35"/>
      <c r="B21" s="39"/>
      <c r="C21" s="39"/>
      <c r="D21" s="39"/>
      <c r="E21" s="39"/>
      <c r="F21" s="39"/>
      <c r="G21" s="39"/>
      <c r="H21" s="39"/>
      <c r="I21" s="39"/>
      <c r="J21" s="39"/>
      <c r="K21" s="75"/>
      <c r="L21" s="76"/>
      <c r="M21" s="75"/>
      <c r="N21" s="75"/>
      <c r="O21" s="75"/>
      <c r="P21" s="75"/>
      <c r="Q21" s="75"/>
      <c r="R21" s="75"/>
      <c r="S21" s="75"/>
      <c r="T21" s="75"/>
      <c r="U21" s="75"/>
      <c r="V21" s="75"/>
      <c r="W21" s="75"/>
      <c r="X21" s="75"/>
      <c r="Y21" s="75"/>
      <c r="Z21" s="75"/>
      <c r="AA21" s="75"/>
      <c r="AB21" s="75"/>
      <c r="AC21" s="39"/>
      <c r="AD21" s="39"/>
      <c r="AE21" s="39"/>
      <c r="AG21" s="39"/>
      <c r="AH21" s="39"/>
      <c r="AI21" s="39"/>
      <c r="AJ21" s="77"/>
      <c r="AK21" s="77"/>
      <c r="AL21" s="77"/>
      <c r="AM21" s="77"/>
      <c r="AN21" s="77"/>
      <c r="AO21" s="77"/>
      <c r="AP21" s="78"/>
      <c r="AQ21" s="79"/>
      <c r="AR21" s="78"/>
      <c r="AS21" s="78"/>
      <c r="AT21" s="78"/>
      <c r="AU21" s="78"/>
      <c r="AV21" s="78"/>
      <c r="AW21" s="78"/>
      <c r="AX21" s="78"/>
      <c r="AY21" s="78"/>
      <c r="AZ21" s="78"/>
      <c r="BA21" s="78"/>
      <c r="BB21" s="78"/>
      <c r="BC21" s="78"/>
      <c r="BD21" s="78"/>
      <c r="BE21" s="78"/>
      <c r="BF21" s="78"/>
      <c r="BG21" s="78"/>
      <c r="BI21" s="39"/>
    </row>
    <row r="22" spans="1:61" s="41" customFormat="1" ht="20.25" customHeight="1" thickTop="1" thickBot="1" x14ac:dyDescent="0.35">
      <c r="A22" s="35"/>
      <c r="B22" s="43" t="s">
        <v>121</v>
      </c>
      <c r="C22" s="39"/>
      <c r="D22" s="39"/>
      <c r="E22" s="39"/>
      <c r="F22" s="39"/>
      <c r="G22" s="39"/>
      <c r="H22" s="39"/>
      <c r="I22" s="39"/>
      <c r="J22" s="39"/>
      <c r="K22" s="75"/>
      <c r="L22" s="75"/>
      <c r="M22" s="75"/>
      <c r="N22" s="75"/>
      <c r="O22" s="75"/>
      <c r="P22" s="75"/>
      <c r="Q22" s="75"/>
      <c r="R22" s="75"/>
      <c r="S22" s="75"/>
      <c r="T22" s="75"/>
      <c r="U22" s="75"/>
      <c r="V22" s="75"/>
      <c r="W22" s="75"/>
      <c r="X22" s="75"/>
      <c r="Y22" s="75"/>
      <c r="Z22" s="75"/>
      <c r="AA22" s="75"/>
      <c r="AB22" s="75"/>
      <c r="AC22" s="39"/>
      <c r="AE22" s="39"/>
      <c r="AG22" s="43" t="s">
        <v>121</v>
      </c>
      <c r="AH22" s="39"/>
      <c r="AI22" s="39"/>
      <c r="AJ22" s="77"/>
      <c r="AK22" s="77"/>
      <c r="AL22" s="77"/>
      <c r="AM22" s="77"/>
      <c r="AN22" s="77"/>
      <c r="AO22" s="77"/>
      <c r="AP22" s="78"/>
      <c r="AQ22" s="78"/>
      <c r="AR22" s="78"/>
      <c r="AS22" s="78"/>
      <c r="AT22" s="78"/>
      <c r="AU22" s="78"/>
      <c r="AV22" s="78"/>
      <c r="AW22" s="78"/>
      <c r="AX22" s="78"/>
      <c r="AY22" s="78"/>
      <c r="AZ22" s="78"/>
      <c r="BA22" s="78"/>
      <c r="BB22" s="78"/>
      <c r="BC22" s="78"/>
      <c r="BD22" s="78"/>
      <c r="BE22" s="78"/>
      <c r="BF22" s="78"/>
      <c r="BG22" s="78"/>
    </row>
    <row r="23" spans="1:61" s="41" customFormat="1" ht="20.25" customHeight="1" thickTop="1" x14ac:dyDescent="0.3">
      <c r="A23" s="35"/>
      <c r="B23" s="44" t="s">
        <v>122</v>
      </c>
      <c r="C23" s="45" t="s">
        <v>82</v>
      </c>
      <c r="D23" s="45">
        <v>0</v>
      </c>
      <c r="E23" s="46">
        <f t="shared" ref="E23:AB23" si="1">COUNT(E24:E35)</f>
        <v>12</v>
      </c>
      <c r="F23" s="46">
        <f t="shared" si="1"/>
        <v>12</v>
      </c>
      <c r="G23" s="46">
        <f t="shared" si="1"/>
        <v>12</v>
      </c>
      <c r="H23" s="46">
        <f t="shared" si="1"/>
        <v>12</v>
      </c>
      <c r="I23" s="46">
        <f t="shared" si="1"/>
        <v>12</v>
      </c>
      <c r="J23" s="46">
        <f t="shared" si="1"/>
        <v>12</v>
      </c>
      <c r="K23" s="46">
        <f t="shared" si="1"/>
        <v>12</v>
      </c>
      <c r="L23" s="46">
        <f t="shared" si="1"/>
        <v>12</v>
      </c>
      <c r="M23" s="46">
        <f t="shared" si="1"/>
        <v>12</v>
      </c>
      <c r="N23" s="46">
        <f t="shared" si="1"/>
        <v>12</v>
      </c>
      <c r="O23" s="46">
        <f t="shared" si="1"/>
        <v>12</v>
      </c>
      <c r="P23" s="46">
        <f t="shared" si="1"/>
        <v>12</v>
      </c>
      <c r="Q23" s="46">
        <f t="shared" si="1"/>
        <v>12</v>
      </c>
      <c r="R23" s="46">
        <f t="shared" si="1"/>
        <v>12</v>
      </c>
      <c r="S23" s="46">
        <f t="shared" si="1"/>
        <v>12</v>
      </c>
      <c r="T23" s="46">
        <f t="shared" si="1"/>
        <v>12</v>
      </c>
      <c r="U23" s="46">
        <f t="shared" si="1"/>
        <v>12</v>
      </c>
      <c r="V23" s="46">
        <f t="shared" si="1"/>
        <v>12</v>
      </c>
      <c r="W23" s="46">
        <f t="shared" si="1"/>
        <v>12</v>
      </c>
      <c r="X23" s="46">
        <f t="shared" si="1"/>
        <v>12</v>
      </c>
      <c r="Y23" s="46">
        <f t="shared" si="1"/>
        <v>12</v>
      </c>
      <c r="Z23" s="46">
        <f t="shared" si="1"/>
        <v>12</v>
      </c>
      <c r="AA23" s="46">
        <f t="shared" si="1"/>
        <v>12</v>
      </c>
      <c r="AB23" s="80">
        <f t="shared" si="1"/>
        <v>12</v>
      </c>
      <c r="AC23" s="39"/>
      <c r="AD23" s="81" t="s">
        <v>123</v>
      </c>
      <c r="AE23" s="39"/>
      <c r="AG23" s="44" t="s">
        <v>122</v>
      </c>
      <c r="AH23" s="45" t="s">
        <v>82</v>
      </c>
      <c r="AI23" s="45">
        <v>0</v>
      </c>
      <c r="AJ23" s="50" t="s">
        <v>124</v>
      </c>
      <c r="AK23" s="50" t="s">
        <v>124</v>
      </c>
      <c r="AL23" s="50" t="s">
        <v>124</v>
      </c>
      <c r="AM23" s="50" t="s">
        <v>124</v>
      </c>
      <c r="AN23" s="50" t="s">
        <v>124</v>
      </c>
      <c r="AO23" s="50" t="s">
        <v>124</v>
      </c>
      <c r="AP23" s="50" t="s">
        <v>124</v>
      </c>
      <c r="AQ23" s="50" t="s">
        <v>124</v>
      </c>
      <c r="AR23" s="50" t="s">
        <v>124</v>
      </c>
      <c r="AS23" s="50" t="s">
        <v>124</v>
      </c>
      <c r="AT23" s="50" t="s">
        <v>124</v>
      </c>
      <c r="AU23" s="50" t="s">
        <v>124</v>
      </c>
      <c r="AV23" s="50" t="s">
        <v>124</v>
      </c>
      <c r="AW23" s="50" t="s">
        <v>124</v>
      </c>
      <c r="AX23" s="50" t="s">
        <v>124</v>
      </c>
      <c r="AY23" s="50" t="s">
        <v>124</v>
      </c>
      <c r="AZ23" s="50" t="s">
        <v>124</v>
      </c>
      <c r="BA23" s="50" t="s">
        <v>124</v>
      </c>
      <c r="BB23" s="50" t="s">
        <v>124</v>
      </c>
      <c r="BC23" s="50" t="s">
        <v>124</v>
      </c>
      <c r="BD23" s="50" t="s">
        <v>124</v>
      </c>
      <c r="BE23" s="50" t="s">
        <v>124</v>
      </c>
      <c r="BF23" s="50" t="s">
        <v>124</v>
      </c>
      <c r="BG23" s="82" t="s">
        <v>124</v>
      </c>
      <c r="BI23" s="49" t="s">
        <v>123</v>
      </c>
    </row>
    <row r="24" spans="1:61" s="41" customFormat="1" ht="20.25" customHeight="1" x14ac:dyDescent="0.3">
      <c r="A24" s="83"/>
      <c r="B24" s="53" t="s">
        <v>125</v>
      </c>
      <c r="C24" s="54" t="s">
        <v>82</v>
      </c>
      <c r="D24" s="54">
        <v>1</v>
      </c>
      <c r="E24" s="55">
        <v>93.3</v>
      </c>
      <c r="F24" s="55">
        <v>95.9</v>
      </c>
      <c r="G24" s="55">
        <v>98</v>
      </c>
      <c r="H24" s="55">
        <v>99.6</v>
      </c>
      <c r="I24" s="55">
        <v>99.9</v>
      </c>
      <c r="J24" s="55">
        <v>100.6</v>
      </c>
      <c r="K24" s="55">
        <v>103.2</v>
      </c>
      <c r="L24" s="55">
        <v>105.5</v>
      </c>
      <c r="M24" s="55">
        <v>107.6</v>
      </c>
      <c r="N24" s="55">
        <v>108.6</v>
      </c>
      <c r="O24" s="55">
        <v>110.4</v>
      </c>
      <c r="P24" s="84">
        <v>119</v>
      </c>
      <c r="Q24" s="56">
        <v>128.30000000000001</v>
      </c>
      <c r="R24" s="56">
        <v>131.50749999999999</v>
      </c>
      <c r="S24" s="56">
        <v>134.13765000000001</v>
      </c>
      <c r="T24" s="56">
        <v>136.820403</v>
      </c>
      <c r="U24" s="56">
        <v>139.55681106</v>
      </c>
      <c r="V24" s="56">
        <v>142.34794728119999</v>
      </c>
      <c r="W24" s="56">
        <v>145.194906226824</v>
      </c>
      <c r="X24" s="56">
        <v>148.09880435136049</v>
      </c>
      <c r="Y24" s="56">
        <v>151.0607804383877</v>
      </c>
      <c r="Z24" s="56">
        <v>154.08199604715546</v>
      </c>
      <c r="AA24" s="56">
        <v>157.16363596809856</v>
      </c>
      <c r="AB24" s="85">
        <v>160.30690868746052</v>
      </c>
      <c r="AC24" s="39"/>
      <c r="AD24" s="86" t="s">
        <v>126</v>
      </c>
      <c r="AE24" s="39"/>
      <c r="AG24" s="53" t="s">
        <v>125</v>
      </c>
      <c r="AH24" s="54" t="s">
        <v>82</v>
      </c>
      <c r="AI24" s="54">
        <v>1</v>
      </c>
      <c r="AJ24" s="60" t="s">
        <v>127</v>
      </c>
      <c r="AK24" s="60" t="s">
        <v>127</v>
      </c>
      <c r="AL24" s="60" t="s">
        <v>127</v>
      </c>
      <c r="AM24" s="60" t="s">
        <v>127</v>
      </c>
      <c r="AN24" s="60" t="s">
        <v>127</v>
      </c>
      <c r="AO24" s="60" t="s">
        <v>127</v>
      </c>
      <c r="AP24" s="60" t="s">
        <v>127</v>
      </c>
      <c r="AQ24" s="60" t="s">
        <v>127</v>
      </c>
      <c r="AR24" s="60" t="s">
        <v>127</v>
      </c>
      <c r="AS24" s="60" t="s">
        <v>127</v>
      </c>
      <c r="AT24" s="60" t="s">
        <v>127</v>
      </c>
      <c r="AU24" s="60" t="s">
        <v>127</v>
      </c>
      <c r="AV24" s="61" t="s">
        <v>127</v>
      </c>
      <c r="AW24" s="61" t="s">
        <v>127</v>
      </c>
      <c r="AX24" s="61" t="s">
        <v>127</v>
      </c>
      <c r="AY24" s="61" t="s">
        <v>127</v>
      </c>
      <c r="AZ24" s="61" t="s">
        <v>127</v>
      </c>
      <c r="BA24" s="61" t="s">
        <v>127</v>
      </c>
      <c r="BB24" s="61" t="s">
        <v>127</v>
      </c>
      <c r="BC24" s="61" t="s">
        <v>127</v>
      </c>
      <c r="BD24" s="61" t="s">
        <v>127</v>
      </c>
      <c r="BE24" s="61" t="s">
        <v>127</v>
      </c>
      <c r="BF24" s="61" t="s">
        <v>127</v>
      </c>
      <c r="BG24" s="87" t="s">
        <v>127</v>
      </c>
      <c r="BI24" s="59" t="s">
        <v>126</v>
      </c>
    </row>
    <row r="25" spans="1:61" s="41" customFormat="1" ht="20.25" customHeight="1" x14ac:dyDescent="0.3">
      <c r="A25" s="83"/>
      <c r="B25" s="53" t="s">
        <v>128</v>
      </c>
      <c r="C25" s="54" t="s">
        <v>82</v>
      </c>
      <c r="D25" s="54">
        <v>1</v>
      </c>
      <c r="E25" s="55">
        <v>93.5</v>
      </c>
      <c r="F25" s="55">
        <v>95.9</v>
      </c>
      <c r="G25" s="55">
        <v>98.2</v>
      </c>
      <c r="H25" s="55">
        <v>99.6</v>
      </c>
      <c r="I25" s="55">
        <v>100.1</v>
      </c>
      <c r="J25" s="55">
        <v>100.8</v>
      </c>
      <c r="K25" s="55">
        <v>103.5</v>
      </c>
      <c r="L25" s="55">
        <v>105.9</v>
      </c>
      <c r="M25" s="55">
        <v>107.9</v>
      </c>
      <c r="N25" s="55">
        <v>108.6</v>
      </c>
      <c r="O25" s="55">
        <v>111</v>
      </c>
      <c r="P25" s="84">
        <v>119.7</v>
      </c>
      <c r="Q25" s="56">
        <v>128.67750000000001</v>
      </c>
      <c r="R25" s="56">
        <v>131.89443750000001</v>
      </c>
      <c r="S25" s="56">
        <v>134.53232625000001</v>
      </c>
      <c r="T25" s="56">
        <v>137.22297277500002</v>
      </c>
      <c r="U25" s="56">
        <v>139.96743223050001</v>
      </c>
      <c r="V25" s="56">
        <v>142.76678087511002</v>
      </c>
      <c r="W25" s="56">
        <v>145.62211649261221</v>
      </c>
      <c r="X25" s="56">
        <v>148.53455882246445</v>
      </c>
      <c r="Y25" s="56">
        <v>151.50524999891374</v>
      </c>
      <c r="Z25" s="56">
        <v>154.53535499889202</v>
      </c>
      <c r="AA25" s="56">
        <v>157.62606209886985</v>
      </c>
      <c r="AB25" s="85">
        <v>160.77858334084726</v>
      </c>
      <c r="AC25" s="39"/>
      <c r="AD25" s="86" t="s">
        <v>129</v>
      </c>
      <c r="AE25" s="39"/>
      <c r="AG25" s="53" t="s">
        <v>128</v>
      </c>
      <c r="AH25" s="54" t="s">
        <v>82</v>
      </c>
      <c r="AI25" s="54">
        <v>1</v>
      </c>
      <c r="AJ25" s="60" t="s">
        <v>130</v>
      </c>
      <c r="AK25" s="60" t="s">
        <v>130</v>
      </c>
      <c r="AL25" s="60" t="s">
        <v>130</v>
      </c>
      <c r="AM25" s="60" t="s">
        <v>130</v>
      </c>
      <c r="AN25" s="60" t="s">
        <v>130</v>
      </c>
      <c r="AO25" s="60" t="s">
        <v>130</v>
      </c>
      <c r="AP25" s="60" t="s">
        <v>130</v>
      </c>
      <c r="AQ25" s="60" t="s">
        <v>130</v>
      </c>
      <c r="AR25" s="60" t="s">
        <v>130</v>
      </c>
      <c r="AS25" s="60" t="s">
        <v>130</v>
      </c>
      <c r="AT25" s="60" t="s">
        <v>130</v>
      </c>
      <c r="AU25" s="60" t="s">
        <v>130</v>
      </c>
      <c r="AV25" s="61" t="s">
        <v>130</v>
      </c>
      <c r="AW25" s="61" t="s">
        <v>130</v>
      </c>
      <c r="AX25" s="61" t="s">
        <v>130</v>
      </c>
      <c r="AY25" s="61" t="s">
        <v>130</v>
      </c>
      <c r="AZ25" s="61" t="s">
        <v>130</v>
      </c>
      <c r="BA25" s="61" t="s">
        <v>130</v>
      </c>
      <c r="BB25" s="61" t="s">
        <v>130</v>
      </c>
      <c r="BC25" s="61" t="s">
        <v>130</v>
      </c>
      <c r="BD25" s="61" t="s">
        <v>130</v>
      </c>
      <c r="BE25" s="61" t="s">
        <v>130</v>
      </c>
      <c r="BF25" s="61" t="s">
        <v>130</v>
      </c>
      <c r="BG25" s="87" t="s">
        <v>130</v>
      </c>
      <c r="BI25" s="59" t="s">
        <v>129</v>
      </c>
    </row>
    <row r="26" spans="1:61" s="41" customFormat="1" ht="20.25" customHeight="1" x14ac:dyDescent="0.3">
      <c r="A26" s="83"/>
      <c r="B26" s="53" t="s">
        <v>131</v>
      </c>
      <c r="C26" s="54" t="s">
        <v>82</v>
      </c>
      <c r="D26" s="54">
        <v>1</v>
      </c>
      <c r="E26" s="55">
        <v>93.5</v>
      </c>
      <c r="F26" s="55">
        <v>95.6</v>
      </c>
      <c r="G26" s="55">
        <v>98</v>
      </c>
      <c r="H26" s="55">
        <v>99.8</v>
      </c>
      <c r="I26" s="55">
        <v>100.1</v>
      </c>
      <c r="J26" s="55">
        <v>101</v>
      </c>
      <c r="K26" s="55">
        <v>103.5</v>
      </c>
      <c r="L26" s="55">
        <v>105.9</v>
      </c>
      <c r="M26" s="55">
        <v>107.9</v>
      </c>
      <c r="N26" s="55">
        <v>108.8</v>
      </c>
      <c r="O26" s="55">
        <v>111.4</v>
      </c>
      <c r="P26" s="84">
        <v>120.5</v>
      </c>
      <c r="Q26" s="56">
        <v>128.935</v>
      </c>
      <c r="R26" s="56">
        <v>132.15837499999998</v>
      </c>
      <c r="S26" s="56">
        <v>134.80154249999998</v>
      </c>
      <c r="T26" s="56">
        <v>137.49757334999998</v>
      </c>
      <c r="U26" s="56">
        <v>140.24752481699997</v>
      </c>
      <c r="V26" s="56">
        <v>143.05247531333998</v>
      </c>
      <c r="W26" s="56">
        <v>145.91352481960678</v>
      </c>
      <c r="X26" s="56">
        <v>148.8317953159989</v>
      </c>
      <c r="Y26" s="56">
        <v>151.80843122231889</v>
      </c>
      <c r="Z26" s="56">
        <v>154.84459984676528</v>
      </c>
      <c r="AA26" s="56">
        <v>157.94149184370059</v>
      </c>
      <c r="AB26" s="85">
        <v>161.10032168057461</v>
      </c>
      <c r="AC26" s="39"/>
      <c r="AD26" s="86" t="s">
        <v>132</v>
      </c>
      <c r="AE26" s="39"/>
      <c r="AG26" s="53" t="s">
        <v>131</v>
      </c>
      <c r="AH26" s="54" t="s">
        <v>82</v>
      </c>
      <c r="AI26" s="54">
        <v>1</v>
      </c>
      <c r="AJ26" s="60" t="s">
        <v>133</v>
      </c>
      <c r="AK26" s="60" t="s">
        <v>133</v>
      </c>
      <c r="AL26" s="60" t="s">
        <v>133</v>
      </c>
      <c r="AM26" s="60" t="s">
        <v>133</v>
      </c>
      <c r="AN26" s="60" t="s">
        <v>133</v>
      </c>
      <c r="AO26" s="60" t="s">
        <v>133</v>
      </c>
      <c r="AP26" s="60" t="s">
        <v>133</v>
      </c>
      <c r="AQ26" s="60" t="s">
        <v>133</v>
      </c>
      <c r="AR26" s="60" t="s">
        <v>133</v>
      </c>
      <c r="AS26" s="60" t="s">
        <v>133</v>
      </c>
      <c r="AT26" s="60" t="s">
        <v>133</v>
      </c>
      <c r="AU26" s="60" t="s">
        <v>133</v>
      </c>
      <c r="AV26" s="61" t="s">
        <v>133</v>
      </c>
      <c r="AW26" s="61" t="s">
        <v>133</v>
      </c>
      <c r="AX26" s="61" t="s">
        <v>133</v>
      </c>
      <c r="AY26" s="61" t="s">
        <v>133</v>
      </c>
      <c r="AZ26" s="61" t="s">
        <v>133</v>
      </c>
      <c r="BA26" s="61" t="s">
        <v>133</v>
      </c>
      <c r="BB26" s="61" t="s">
        <v>133</v>
      </c>
      <c r="BC26" s="61" t="s">
        <v>133</v>
      </c>
      <c r="BD26" s="61" t="s">
        <v>133</v>
      </c>
      <c r="BE26" s="61" t="s">
        <v>133</v>
      </c>
      <c r="BF26" s="61" t="s">
        <v>133</v>
      </c>
      <c r="BG26" s="87" t="s">
        <v>133</v>
      </c>
      <c r="BI26" s="59" t="s">
        <v>132</v>
      </c>
    </row>
    <row r="27" spans="1:61" s="41" customFormat="1" ht="20.25" customHeight="1" x14ac:dyDescent="0.3">
      <c r="A27" s="83"/>
      <c r="B27" s="53" t="s">
        <v>134</v>
      </c>
      <c r="C27" s="54" t="s">
        <v>82</v>
      </c>
      <c r="D27" s="54">
        <v>1</v>
      </c>
      <c r="E27" s="55">
        <v>93.5</v>
      </c>
      <c r="F27" s="55">
        <v>95.7</v>
      </c>
      <c r="G27" s="55">
        <v>98</v>
      </c>
      <c r="H27" s="55">
        <v>99.6</v>
      </c>
      <c r="I27" s="55">
        <v>100</v>
      </c>
      <c r="J27" s="55">
        <v>100.9</v>
      </c>
      <c r="K27" s="55">
        <v>103.5</v>
      </c>
      <c r="L27" s="55">
        <v>105.9</v>
      </c>
      <c r="M27" s="55">
        <v>108</v>
      </c>
      <c r="N27" s="55">
        <v>109.2</v>
      </c>
      <c r="O27" s="55">
        <v>111.4</v>
      </c>
      <c r="P27" s="84">
        <v>121.2</v>
      </c>
      <c r="Q27" s="56">
        <v>128.47200000000001</v>
      </c>
      <c r="R27" s="56">
        <v>131.68379999999999</v>
      </c>
      <c r="S27" s="56">
        <v>134.317476</v>
      </c>
      <c r="T27" s="56">
        <v>137.00382551999999</v>
      </c>
      <c r="U27" s="56">
        <v>139.74390203039999</v>
      </c>
      <c r="V27" s="56">
        <v>142.53878007100801</v>
      </c>
      <c r="W27" s="56">
        <v>145.38955567242817</v>
      </c>
      <c r="X27" s="56">
        <v>148.29734678587673</v>
      </c>
      <c r="Y27" s="56">
        <v>151.26329372159427</v>
      </c>
      <c r="Z27" s="56">
        <v>154.28855959602615</v>
      </c>
      <c r="AA27" s="56">
        <v>157.37433078794666</v>
      </c>
      <c r="AB27" s="85">
        <v>160.5218174037056</v>
      </c>
      <c r="AC27" s="39"/>
      <c r="AD27" s="86" t="s">
        <v>135</v>
      </c>
      <c r="AE27" s="39"/>
      <c r="AG27" s="53" t="s">
        <v>134</v>
      </c>
      <c r="AH27" s="54" t="s">
        <v>82</v>
      </c>
      <c r="AI27" s="54">
        <v>1</v>
      </c>
      <c r="AJ27" s="60" t="s">
        <v>136</v>
      </c>
      <c r="AK27" s="60" t="s">
        <v>136</v>
      </c>
      <c r="AL27" s="60" t="s">
        <v>136</v>
      </c>
      <c r="AM27" s="60" t="s">
        <v>136</v>
      </c>
      <c r="AN27" s="60" t="s">
        <v>136</v>
      </c>
      <c r="AO27" s="60" t="s">
        <v>136</v>
      </c>
      <c r="AP27" s="60" t="s">
        <v>136</v>
      </c>
      <c r="AQ27" s="60" t="s">
        <v>136</v>
      </c>
      <c r="AR27" s="60" t="s">
        <v>136</v>
      </c>
      <c r="AS27" s="60" t="s">
        <v>136</v>
      </c>
      <c r="AT27" s="60" t="s">
        <v>136</v>
      </c>
      <c r="AU27" s="60" t="s">
        <v>136</v>
      </c>
      <c r="AV27" s="61" t="s">
        <v>136</v>
      </c>
      <c r="AW27" s="61" t="s">
        <v>136</v>
      </c>
      <c r="AX27" s="61" t="s">
        <v>136</v>
      </c>
      <c r="AY27" s="61" t="s">
        <v>136</v>
      </c>
      <c r="AZ27" s="61" t="s">
        <v>136</v>
      </c>
      <c r="BA27" s="61" t="s">
        <v>136</v>
      </c>
      <c r="BB27" s="61" t="s">
        <v>136</v>
      </c>
      <c r="BC27" s="61" t="s">
        <v>136</v>
      </c>
      <c r="BD27" s="61" t="s">
        <v>136</v>
      </c>
      <c r="BE27" s="61" t="s">
        <v>136</v>
      </c>
      <c r="BF27" s="61" t="s">
        <v>136</v>
      </c>
      <c r="BG27" s="87" t="s">
        <v>136</v>
      </c>
      <c r="BI27" s="59" t="s">
        <v>135</v>
      </c>
    </row>
    <row r="28" spans="1:61" s="41" customFormat="1" ht="20.25" customHeight="1" x14ac:dyDescent="0.3">
      <c r="A28" s="83"/>
      <c r="B28" s="53" t="s">
        <v>137</v>
      </c>
      <c r="C28" s="54" t="s">
        <v>82</v>
      </c>
      <c r="D28" s="54">
        <v>1</v>
      </c>
      <c r="E28" s="55">
        <v>93.9</v>
      </c>
      <c r="F28" s="55">
        <v>96.1</v>
      </c>
      <c r="G28" s="55">
        <v>98.4</v>
      </c>
      <c r="H28" s="55">
        <v>99.9</v>
      </c>
      <c r="I28" s="55">
        <v>100.3</v>
      </c>
      <c r="J28" s="55">
        <v>101.2</v>
      </c>
      <c r="K28" s="55">
        <v>104</v>
      </c>
      <c r="L28" s="55">
        <v>106.5</v>
      </c>
      <c r="M28" s="55">
        <v>108.3</v>
      </c>
      <c r="N28" s="55">
        <v>108.8</v>
      </c>
      <c r="O28" s="55">
        <v>112.1</v>
      </c>
      <c r="P28" s="84">
        <v>121.8</v>
      </c>
      <c r="Q28" s="56">
        <v>129.108</v>
      </c>
      <c r="R28" s="56">
        <v>132.3357</v>
      </c>
      <c r="S28" s="56">
        <v>134.98241400000001</v>
      </c>
      <c r="T28" s="56">
        <v>137.68206228</v>
      </c>
      <c r="U28" s="56">
        <v>140.43570352559999</v>
      </c>
      <c r="V28" s="56">
        <v>143.24441759611199</v>
      </c>
      <c r="W28" s="56">
        <v>146.10930594803423</v>
      </c>
      <c r="X28" s="56">
        <v>149.03149206699493</v>
      </c>
      <c r="Y28" s="56">
        <v>152.01212190833482</v>
      </c>
      <c r="Z28" s="56">
        <v>155.05236434650152</v>
      </c>
      <c r="AA28" s="56">
        <v>158.15341163343155</v>
      </c>
      <c r="AB28" s="85">
        <v>161.31647986610017</v>
      </c>
      <c r="AC28" s="39"/>
      <c r="AD28" s="86" t="s">
        <v>138</v>
      </c>
      <c r="AE28" s="39"/>
      <c r="AG28" s="53" t="s">
        <v>137</v>
      </c>
      <c r="AH28" s="54" t="s">
        <v>82</v>
      </c>
      <c r="AI28" s="54">
        <v>1</v>
      </c>
      <c r="AJ28" s="60" t="s">
        <v>139</v>
      </c>
      <c r="AK28" s="60" t="s">
        <v>139</v>
      </c>
      <c r="AL28" s="60" t="s">
        <v>139</v>
      </c>
      <c r="AM28" s="60" t="s">
        <v>139</v>
      </c>
      <c r="AN28" s="60" t="s">
        <v>139</v>
      </c>
      <c r="AO28" s="60" t="s">
        <v>139</v>
      </c>
      <c r="AP28" s="60" t="s">
        <v>139</v>
      </c>
      <c r="AQ28" s="60" t="s">
        <v>139</v>
      </c>
      <c r="AR28" s="60" t="s">
        <v>139</v>
      </c>
      <c r="AS28" s="60" t="s">
        <v>139</v>
      </c>
      <c r="AT28" s="60" t="s">
        <v>139</v>
      </c>
      <c r="AU28" s="60" t="s">
        <v>139</v>
      </c>
      <c r="AV28" s="61" t="s">
        <v>139</v>
      </c>
      <c r="AW28" s="61" t="s">
        <v>139</v>
      </c>
      <c r="AX28" s="61" t="s">
        <v>139</v>
      </c>
      <c r="AY28" s="61" t="s">
        <v>139</v>
      </c>
      <c r="AZ28" s="61" t="s">
        <v>139</v>
      </c>
      <c r="BA28" s="61" t="s">
        <v>139</v>
      </c>
      <c r="BB28" s="61" t="s">
        <v>139</v>
      </c>
      <c r="BC28" s="61" t="s">
        <v>139</v>
      </c>
      <c r="BD28" s="61" t="s">
        <v>139</v>
      </c>
      <c r="BE28" s="61" t="s">
        <v>139</v>
      </c>
      <c r="BF28" s="61" t="s">
        <v>139</v>
      </c>
      <c r="BG28" s="87" t="s">
        <v>139</v>
      </c>
      <c r="BI28" s="59" t="s">
        <v>138</v>
      </c>
    </row>
    <row r="29" spans="1:61" s="41" customFormat="1" ht="20.25" customHeight="1" x14ac:dyDescent="0.3">
      <c r="A29" s="83"/>
      <c r="B29" s="53" t="s">
        <v>140</v>
      </c>
      <c r="C29" s="54" t="s">
        <v>82</v>
      </c>
      <c r="D29" s="54">
        <v>1</v>
      </c>
      <c r="E29" s="55">
        <v>94.5</v>
      </c>
      <c r="F29" s="55">
        <v>96.4</v>
      </c>
      <c r="G29" s="55">
        <v>98.7</v>
      </c>
      <c r="H29" s="55">
        <v>100</v>
      </c>
      <c r="I29" s="55">
        <v>100.2</v>
      </c>
      <c r="J29" s="55">
        <v>101.5</v>
      </c>
      <c r="K29" s="55">
        <v>104.3</v>
      </c>
      <c r="L29" s="55">
        <v>106.6</v>
      </c>
      <c r="M29" s="55">
        <v>108.4</v>
      </c>
      <c r="N29" s="55">
        <v>109.2</v>
      </c>
      <c r="O29" s="55">
        <v>112.4</v>
      </c>
      <c r="P29" s="84">
        <v>122.3</v>
      </c>
      <c r="Q29" s="56">
        <v>129.0265</v>
      </c>
      <c r="R29" s="56">
        <v>132.2521625</v>
      </c>
      <c r="S29" s="56">
        <v>134.89720575000001</v>
      </c>
      <c r="T29" s="56">
        <v>137.59514986500002</v>
      </c>
      <c r="U29" s="56">
        <v>140.34705286230002</v>
      </c>
      <c r="V29" s="56">
        <v>143.15399391954602</v>
      </c>
      <c r="W29" s="56">
        <v>146.01707379793694</v>
      </c>
      <c r="X29" s="56">
        <v>148.93741527389568</v>
      </c>
      <c r="Y29" s="56">
        <v>151.9161635793736</v>
      </c>
      <c r="Z29" s="56">
        <v>154.95448685096108</v>
      </c>
      <c r="AA29" s="56">
        <v>158.0535765879803</v>
      </c>
      <c r="AB29" s="85">
        <v>161.21464811973991</v>
      </c>
      <c r="AC29" s="39"/>
      <c r="AD29" s="86" t="s">
        <v>141</v>
      </c>
      <c r="AE29" s="39"/>
      <c r="AG29" s="53" t="s">
        <v>140</v>
      </c>
      <c r="AH29" s="54" t="s">
        <v>82</v>
      </c>
      <c r="AI29" s="54">
        <v>1</v>
      </c>
      <c r="AJ29" s="60" t="s">
        <v>142</v>
      </c>
      <c r="AK29" s="60" t="s">
        <v>142</v>
      </c>
      <c r="AL29" s="60" t="s">
        <v>142</v>
      </c>
      <c r="AM29" s="60" t="s">
        <v>142</v>
      </c>
      <c r="AN29" s="60" t="s">
        <v>142</v>
      </c>
      <c r="AO29" s="60" t="s">
        <v>142</v>
      </c>
      <c r="AP29" s="60" t="s">
        <v>142</v>
      </c>
      <c r="AQ29" s="60" t="s">
        <v>142</v>
      </c>
      <c r="AR29" s="60" t="s">
        <v>142</v>
      </c>
      <c r="AS29" s="60" t="s">
        <v>142</v>
      </c>
      <c r="AT29" s="60" t="s">
        <v>142</v>
      </c>
      <c r="AU29" s="60" t="s">
        <v>142</v>
      </c>
      <c r="AV29" s="61" t="s">
        <v>142</v>
      </c>
      <c r="AW29" s="61" t="s">
        <v>142</v>
      </c>
      <c r="AX29" s="61" t="s">
        <v>142</v>
      </c>
      <c r="AY29" s="61" t="s">
        <v>142</v>
      </c>
      <c r="AZ29" s="61" t="s">
        <v>142</v>
      </c>
      <c r="BA29" s="61" t="s">
        <v>142</v>
      </c>
      <c r="BB29" s="61" t="s">
        <v>142</v>
      </c>
      <c r="BC29" s="61" t="s">
        <v>142</v>
      </c>
      <c r="BD29" s="61" t="s">
        <v>142</v>
      </c>
      <c r="BE29" s="61" t="s">
        <v>142</v>
      </c>
      <c r="BF29" s="61" t="s">
        <v>142</v>
      </c>
      <c r="BG29" s="87" t="s">
        <v>142</v>
      </c>
      <c r="BI29" s="59" t="s">
        <v>141</v>
      </c>
    </row>
    <row r="30" spans="1:61" s="41" customFormat="1" ht="20.25" customHeight="1" x14ac:dyDescent="0.3">
      <c r="A30" s="83"/>
      <c r="B30" s="53" t="s">
        <v>143</v>
      </c>
      <c r="C30" s="54" t="s">
        <v>82</v>
      </c>
      <c r="D30" s="54">
        <v>1</v>
      </c>
      <c r="E30" s="55">
        <v>94.5</v>
      </c>
      <c r="F30" s="55">
        <v>96.8</v>
      </c>
      <c r="G30" s="55">
        <v>98.8</v>
      </c>
      <c r="H30" s="55">
        <v>100.1</v>
      </c>
      <c r="I30" s="55">
        <v>100.3</v>
      </c>
      <c r="J30" s="55">
        <v>101.6</v>
      </c>
      <c r="K30" s="55">
        <v>104.4</v>
      </c>
      <c r="L30" s="55">
        <v>106.7</v>
      </c>
      <c r="M30" s="55">
        <v>108.3</v>
      </c>
      <c r="N30" s="55">
        <v>109.2</v>
      </c>
      <c r="O30" s="55">
        <v>113.4</v>
      </c>
      <c r="P30" s="84">
        <v>124.3</v>
      </c>
      <c r="Q30" s="56">
        <v>129.89349999999999</v>
      </c>
      <c r="R30" s="56">
        <v>133.14083749999998</v>
      </c>
      <c r="S30" s="56">
        <v>135.80365424999997</v>
      </c>
      <c r="T30" s="56">
        <v>138.51972733499997</v>
      </c>
      <c r="U30" s="56">
        <v>141.29012188169997</v>
      </c>
      <c r="V30" s="56">
        <v>144.11592431933397</v>
      </c>
      <c r="W30" s="56">
        <v>146.99824280572065</v>
      </c>
      <c r="X30" s="56">
        <v>149.93820766183507</v>
      </c>
      <c r="Y30" s="56">
        <v>152.93697181507176</v>
      </c>
      <c r="Z30" s="56">
        <v>155.99571125137319</v>
      </c>
      <c r="AA30" s="56">
        <v>159.11562547640065</v>
      </c>
      <c r="AB30" s="85">
        <v>162.29793798592866</v>
      </c>
      <c r="AC30" s="39"/>
      <c r="AD30" s="86" t="s">
        <v>144</v>
      </c>
      <c r="AE30" s="39"/>
      <c r="AG30" s="53" t="s">
        <v>143</v>
      </c>
      <c r="AH30" s="54" t="s">
        <v>82</v>
      </c>
      <c r="AI30" s="54">
        <v>1</v>
      </c>
      <c r="AJ30" s="60" t="s">
        <v>145</v>
      </c>
      <c r="AK30" s="60" t="s">
        <v>145</v>
      </c>
      <c r="AL30" s="60" t="s">
        <v>145</v>
      </c>
      <c r="AM30" s="60" t="s">
        <v>145</v>
      </c>
      <c r="AN30" s="60" t="s">
        <v>145</v>
      </c>
      <c r="AO30" s="60" t="s">
        <v>145</v>
      </c>
      <c r="AP30" s="60" t="s">
        <v>145</v>
      </c>
      <c r="AQ30" s="60" t="s">
        <v>145</v>
      </c>
      <c r="AR30" s="60" t="s">
        <v>145</v>
      </c>
      <c r="AS30" s="60" t="s">
        <v>145</v>
      </c>
      <c r="AT30" s="60" t="s">
        <v>145</v>
      </c>
      <c r="AU30" s="60" t="s">
        <v>145</v>
      </c>
      <c r="AV30" s="61" t="s">
        <v>145</v>
      </c>
      <c r="AW30" s="61" t="s">
        <v>145</v>
      </c>
      <c r="AX30" s="61" t="s">
        <v>145</v>
      </c>
      <c r="AY30" s="61" t="s">
        <v>145</v>
      </c>
      <c r="AZ30" s="61" t="s">
        <v>145</v>
      </c>
      <c r="BA30" s="61" t="s">
        <v>145</v>
      </c>
      <c r="BB30" s="61" t="s">
        <v>145</v>
      </c>
      <c r="BC30" s="61" t="s">
        <v>145</v>
      </c>
      <c r="BD30" s="61" t="s">
        <v>145</v>
      </c>
      <c r="BE30" s="61" t="s">
        <v>145</v>
      </c>
      <c r="BF30" s="61" t="s">
        <v>145</v>
      </c>
      <c r="BG30" s="87" t="s">
        <v>145</v>
      </c>
      <c r="BI30" s="59" t="s">
        <v>144</v>
      </c>
    </row>
    <row r="31" spans="1:61" s="41" customFormat="1" ht="20.25" customHeight="1" x14ac:dyDescent="0.3">
      <c r="A31" s="83"/>
      <c r="B31" s="53" t="s">
        <v>146</v>
      </c>
      <c r="C31" s="54" t="s">
        <v>82</v>
      </c>
      <c r="D31" s="54">
        <v>1</v>
      </c>
      <c r="E31" s="55">
        <v>94.7</v>
      </c>
      <c r="F31" s="55">
        <v>97</v>
      </c>
      <c r="G31" s="55">
        <v>98.8</v>
      </c>
      <c r="H31" s="55">
        <v>99.9</v>
      </c>
      <c r="I31" s="55">
        <v>100.3</v>
      </c>
      <c r="J31" s="55">
        <v>101.8</v>
      </c>
      <c r="K31" s="55">
        <v>104.7</v>
      </c>
      <c r="L31" s="55">
        <v>106.9</v>
      </c>
      <c r="M31" s="55">
        <v>108.5</v>
      </c>
      <c r="N31" s="55">
        <v>109.1</v>
      </c>
      <c r="O31" s="55">
        <v>114.1</v>
      </c>
      <c r="P31" s="84">
        <v>124.8</v>
      </c>
      <c r="Q31" s="56">
        <v>129.792</v>
      </c>
      <c r="R31" s="56">
        <v>133.0368</v>
      </c>
      <c r="S31" s="56">
        <v>135.69753600000001</v>
      </c>
      <c r="T31" s="56">
        <v>138.41148672000003</v>
      </c>
      <c r="U31" s="56">
        <v>141.17971645440002</v>
      </c>
      <c r="V31" s="56">
        <v>144.00331078348802</v>
      </c>
      <c r="W31" s="56">
        <v>146.88337699915778</v>
      </c>
      <c r="X31" s="56">
        <v>149.82104453914093</v>
      </c>
      <c r="Y31" s="56">
        <v>152.81746542992374</v>
      </c>
      <c r="Z31" s="56">
        <v>155.87381473852221</v>
      </c>
      <c r="AA31" s="56">
        <v>158.99129103329267</v>
      </c>
      <c r="AB31" s="85">
        <v>162.17111685395852</v>
      </c>
      <c r="AC31" s="39"/>
      <c r="AD31" s="86" t="s">
        <v>147</v>
      </c>
      <c r="AE31" s="39"/>
      <c r="AG31" s="53" t="s">
        <v>146</v>
      </c>
      <c r="AH31" s="54" t="s">
        <v>82</v>
      </c>
      <c r="AI31" s="54">
        <v>1</v>
      </c>
      <c r="AJ31" s="60" t="s">
        <v>148</v>
      </c>
      <c r="AK31" s="60" t="s">
        <v>148</v>
      </c>
      <c r="AL31" s="60" t="s">
        <v>148</v>
      </c>
      <c r="AM31" s="60" t="s">
        <v>148</v>
      </c>
      <c r="AN31" s="60" t="s">
        <v>148</v>
      </c>
      <c r="AO31" s="60" t="s">
        <v>148</v>
      </c>
      <c r="AP31" s="60" t="s">
        <v>148</v>
      </c>
      <c r="AQ31" s="60" t="s">
        <v>148</v>
      </c>
      <c r="AR31" s="60" t="s">
        <v>148</v>
      </c>
      <c r="AS31" s="60" t="s">
        <v>148</v>
      </c>
      <c r="AT31" s="60" t="s">
        <v>148</v>
      </c>
      <c r="AU31" s="60" t="s">
        <v>148</v>
      </c>
      <c r="AV31" s="61" t="s">
        <v>148</v>
      </c>
      <c r="AW31" s="61" t="s">
        <v>148</v>
      </c>
      <c r="AX31" s="61" t="s">
        <v>148</v>
      </c>
      <c r="AY31" s="61" t="s">
        <v>148</v>
      </c>
      <c r="AZ31" s="61" t="s">
        <v>148</v>
      </c>
      <c r="BA31" s="61" t="s">
        <v>148</v>
      </c>
      <c r="BB31" s="61" t="s">
        <v>148</v>
      </c>
      <c r="BC31" s="61" t="s">
        <v>148</v>
      </c>
      <c r="BD31" s="61" t="s">
        <v>148</v>
      </c>
      <c r="BE31" s="61" t="s">
        <v>148</v>
      </c>
      <c r="BF31" s="61" t="s">
        <v>148</v>
      </c>
      <c r="BG31" s="87" t="s">
        <v>148</v>
      </c>
      <c r="BI31" s="59" t="s">
        <v>147</v>
      </c>
    </row>
    <row r="32" spans="1:61" s="41" customFormat="1" ht="20.25" customHeight="1" x14ac:dyDescent="0.3">
      <c r="A32" s="83"/>
      <c r="B32" s="53" t="s">
        <v>149</v>
      </c>
      <c r="C32" s="54" t="s">
        <v>82</v>
      </c>
      <c r="D32" s="54">
        <v>1</v>
      </c>
      <c r="E32" s="55">
        <v>95</v>
      </c>
      <c r="F32" s="55">
        <v>97.3</v>
      </c>
      <c r="G32" s="55">
        <v>99.2</v>
      </c>
      <c r="H32" s="55">
        <v>99.9</v>
      </c>
      <c r="I32" s="55">
        <v>100.4</v>
      </c>
      <c r="J32" s="55">
        <v>102.2</v>
      </c>
      <c r="K32" s="55">
        <v>105</v>
      </c>
      <c r="L32" s="55">
        <v>107.1</v>
      </c>
      <c r="M32" s="55">
        <v>108.5</v>
      </c>
      <c r="N32" s="55">
        <v>109.4</v>
      </c>
      <c r="O32" s="55">
        <v>114.7</v>
      </c>
      <c r="P32" s="84">
        <v>125.3</v>
      </c>
      <c r="Q32" s="56">
        <v>130.31200000000001</v>
      </c>
      <c r="R32" s="56">
        <v>133.56979999999999</v>
      </c>
      <c r="S32" s="56">
        <v>136.241196</v>
      </c>
      <c r="T32" s="56">
        <v>138.96601992000001</v>
      </c>
      <c r="U32" s="56">
        <v>141.7453403184</v>
      </c>
      <c r="V32" s="56">
        <v>144.58024712476799</v>
      </c>
      <c r="W32" s="56">
        <v>147.47185206726334</v>
      </c>
      <c r="X32" s="56">
        <v>150.42128910860862</v>
      </c>
      <c r="Y32" s="56">
        <v>153.42971489078079</v>
      </c>
      <c r="Z32" s="56">
        <v>156.49830918859641</v>
      </c>
      <c r="AA32" s="56">
        <v>159.62827537236834</v>
      </c>
      <c r="AB32" s="85">
        <v>162.82084087981571</v>
      </c>
      <c r="AC32" s="39"/>
      <c r="AD32" s="86" t="s">
        <v>150</v>
      </c>
      <c r="AE32" s="39"/>
      <c r="AG32" s="53" t="s">
        <v>149</v>
      </c>
      <c r="AH32" s="54" t="s">
        <v>82</v>
      </c>
      <c r="AI32" s="54">
        <v>1</v>
      </c>
      <c r="AJ32" s="60" t="s">
        <v>151</v>
      </c>
      <c r="AK32" s="60" t="s">
        <v>151</v>
      </c>
      <c r="AL32" s="60" t="s">
        <v>151</v>
      </c>
      <c r="AM32" s="60" t="s">
        <v>151</v>
      </c>
      <c r="AN32" s="60" t="s">
        <v>151</v>
      </c>
      <c r="AO32" s="60" t="s">
        <v>151</v>
      </c>
      <c r="AP32" s="60" t="s">
        <v>151</v>
      </c>
      <c r="AQ32" s="60" t="s">
        <v>151</v>
      </c>
      <c r="AR32" s="60" t="s">
        <v>151</v>
      </c>
      <c r="AS32" s="60" t="s">
        <v>151</v>
      </c>
      <c r="AT32" s="60" t="s">
        <v>151</v>
      </c>
      <c r="AU32" s="60" t="s">
        <v>151</v>
      </c>
      <c r="AV32" s="61" t="s">
        <v>151</v>
      </c>
      <c r="AW32" s="61" t="s">
        <v>151</v>
      </c>
      <c r="AX32" s="61" t="s">
        <v>151</v>
      </c>
      <c r="AY32" s="61" t="s">
        <v>151</v>
      </c>
      <c r="AZ32" s="61" t="s">
        <v>151</v>
      </c>
      <c r="BA32" s="61" t="s">
        <v>151</v>
      </c>
      <c r="BB32" s="61" t="s">
        <v>151</v>
      </c>
      <c r="BC32" s="61" t="s">
        <v>151</v>
      </c>
      <c r="BD32" s="61" t="s">
        <v>151</v>
      </c>
      <c r="BE32" s="61" t="s">
        <v>151</v>
      </c>
      <c r="BF32" s="61" t="s">
        <v>151</v>
      </c>
      <c r="BG32" s="87" t="s">
        <v>151</v>
      </c>
      <c r="BI32" s="59" t="s">
        <v>150</v>
      </c>
    </row>
    <row r="33" spans="1:61" s="41" customFormat="1" ht="20.25" customHeight="1" x14ac:dyDescent="0.3">
      <c r="A33" s="83"/>
      <c r="B33" s="53" t="s">
        <v>152</v>
      </c>
      <c r="C33" s="54" t="s">
        <v>82</v>
      </c>
      <c r="D33" s="54">
        <v>1</v>
      </c>
      <c r="E33" s="55">
        <v>94.7</v>
      </c>
      <c r="F33" s="55">
        <v>97</v>
      </c>
      <c r="G33" s="55">
        <v>98.7</v>
      </c>
      <c r="H33" s="55">
        <v>99.2</v>
      </c>
      <c r="I33" s="55">
        <v>99.9</v>
      </c>
      <c r="J33" s="55">
        <v>101.8</v>
      </c>
      <c r="K33" s="55">
        <v>104.5</v>
      </c>
      <c r="L33" s="55">
        <v>106.4</v>
      </c>
      <c r="M33" s="55">
        <v>108.3</v>
      </c>
      <c r="N33" s="55">
        <v>109.3</v>
      </c>
      <c r="O33" s="55">
        <v>114.6</v>
      </c>
      <c r="P33" s="84">
        <v>124.8</v>
      </c>
      <c r="Q33" s="56">
        <v>129.792</v>
      </c>
      <c r="R33" s="56">
        <v>132.38784000000001</v>
      </c>
      <c r="S33" s="56">
        <v>135.03559680000001</v>
      </c>
      <c r="T33" s="56">
        <v>137.73630873600001</v>
      </c>
      <c r="U33" s="56">
        <v>140.49103491072</v>
      </c>
      <c r="V33" s="56">
        <v>143.3008556089344</v>
      </c>
      <c r="W33" s="56">
        <v>146.16687272111309</v>
      </c>
      <c r="X33" s="56">
        <v>149.09021017553536</v>
      </c>
      <c r="Y33" s="56">
        <v>152.07201437904607</v>
      </c>
      <c r="Z33" s="56">
        <v>155.11345466662698</v>
      </c>
      <c r="AA33" s="56">
        <v>158.21572375995953</v>
      </c>
      <c r="AB33" s="85">
        <v>161.38003823515874</v>
      </c>
      <c r="AC33" s="39"/>
      <c r="AD33" s="86" t="s">
        <v>153</v>
      </c>
      <c r="AE33" s="39"/>
      <c r="AG33" s="53" t="s">
        <v>152</v>
      </c>
      <c r="AH33" s="54" t="s">
        <v>82</v>
      </c>
      <c r="AI33" s="54">
        <v>1</v>
      </c>
      <c r="AJ33" s="60" t="s">
        <v>154</v>
      </c>
      <c r="AK33" s="60" t="s">
        <v>154</v>
      </c>
      <c r="AL33" s="60" t="s">
        <v>154</v>
      </c>
      <c r="AM33" s="60" t="s">
        <v>154</v>
      </c>
      <c r="AN33" s="60" t="s">
        <v>154</v>
      </c>
      <c r="AO33" s="60" t="s">
        <v>154</v>
      </c>
      <c r="AP33" s="60" t="s">
        <v>154</v>
      </c>
      <c r="AQ33" s="60" t="s">
        <v>154</v>
      </c>
      <c r="AR33" s="60" t="s">
        <v>154</v>
      </c>
      <c r="AS33" s="60" t="s">
        <v>154</v>
      </c>
      <c r="AT33" s="60" t="s">
        <v>154</v>
      </c>
      <c r="AU33" s="60" t="s">
        <v>154</v>
      </c>
      <c r="AV33" s="61" t="s">
        <v>154</v>
      </c>
      <c r="AW33" s="61" t="s">
        <v>154</v>
      </c>
      <c r="AX33" s="61" t="s">
        <v>154</v>
      </c>
      <c r="AY33" s="61" t="s">
        <v>154</v>
      </c>
      <c r="AZ33" s="61" t="s">
        <v>154</v>
      </c>
      <c r="BA33" s="61" t="s">
        <v>154</v>
      </c>
      <c r="BB33" s="61" t="s">
        <v>154</v>
      </c>
      <c r="BC33" s="61" t="s">
        <v>154</v>
      </c>
      <c r="BD33" s="61" t="s">
        <v>154</v>
      </c>
      <c r="BE33" s="61" t="s">
        <v>154</v>
      </c>
      <c r="BF33" s="61" t="s">
        <v>154</v>
      </c>
      <c r="BG33" s="87" t="s">
        <v>154</v>
      </c>
      <c r="BI33" s="59" t="s">
        <v>153</v>
      </c>
    </row>
    <row r="34" spans="1:61" s="41" customFormat="1" ht="20.25" customHeight="1" x14ac:dyDescent="0.3">
      <c r="A34" s="83"/>
      <c r="B34" s="53" t="s">
        <v>155</v>
      </c>
      <c r="C34" s="54" t="s">
        <v>82</v>
      </c>
      <c r="D34" s="54">
        <v>1</v>
      </c>
      <c r="E34" s="55">
        <v>95.2</v>
      </c>
      <c r="F34" s="55">
        <v>97.5</v>
      </c>
      <c r="G34" s="55">
        <v>99.1</v>
      </c>
      <c r="H34" s="55">
        <v>99.5</v>
      </c>
      <c r="I34" s="55">
        <v>100.1</v>
      </c>
      <c r="J34" s="55">
        <v>102.4</v>
      </c>
      <c r="K34" s="55">
        <v>104.9</v>
      </c>
      <c r="L34" s="55">
        <v>106.8</v>
      </c>
      <c r="M34" s="55">
        <v>108.6</v>
      </c>
      <c r="N34" s="55">
        <v>109.4</v>
      </c>
      <c r="O34" s="55">
        <v>115.4</v>
      </c>
      <c r="P34" s="84">
        <v>126</v>
      </c>
      <c r="Q34" s="56">
        <v>130.41</v>
      </c>
      <c r="R34" s="56">
        <v>133.01820000000001</v>
      </c>
      <c r="S34" s="56">
        <v>135.67856400000002</v>
      </c>
      <c r="T34" s="56">
        <v>138.39213528000002</v>
      </c>
      <c r="U34" s="56">
        <v>141.15997798560002</v>
      </c>
      <c r="V34" s="56">
        <v>143.98317754531203</v>
      </c>
      <c r="W34" s="56">
        <v>146.86284109621826</v>
      </c>
      <c r="X34" s="56">
        <v>149.80009791814263</v>
      </c>
      <c r="Y34" s="56">
        <v>152.79609987650548</v>
      </c>
      <c r="Z34" s="56">
        <v>155.85202187403559</v>
      </c>
      <c r="AA34" s="56">
        <v>158.9690623115163</v>
      </c>
      <c r="AB34" s="85">
        <v>162.14844355774662</v>
      </c>
      <c r="AC34" s="39"/>
      <c r="AD34" s="86" t="s">
        <v>156</v>
      </c>
      <c r="AE34" s="39"/>
      <c r="AG34" s="53" t="s">
        <v>155</v>
      </c>
      <c r="AH34" s="54" t="s">
        <v>82</v>
      </c>
      <c r="AI34" s="54">
        <v>1</v>
      </c>
      <c r="AJ34" s="60" t="s">
        <v>157</v>
      </c>
      <c r="AK34" s="60" t="s">
        <v>157</v>
      </c>
      <c r="AL34" s="60" t="s">
        <v>157</v>
      </c>
      <c r="AM34" s="60" t="s">
        <v>157</v>
      </c>
      <c r="AN34" s="60" t="s">
        <v>157</v>
      </c>
      <c r="AO34" s="60" t="s">
        <v>157</v>
      </c>
      <c r="AP34" s="60" t="s">
        <v>157</v>
      </c>
      <c r="AQ34" s="60" t="s">
        <v>157</v>
      </c>
      <c r="AR34" s="60" t="s">
        <v>157</v>
      </c>
      <c r="AS34" s="60" t="s">
        <v>157</v>
      </c>
      <c r="AT34" s="60" t="s">
        <v>157</v>
      </c>
      <c r="AU34" s="60" t="s">
        <v>157</v>
      </c>
      <c r="AV34" s="61" t="s">
        <v>157</v>
      </c>
      <c r="AW34" s="61" t="s">
        <v>157</v>
      </c>
      <c r="AX34" s="61" t="s">
        <v>157</v>
      </c>
      <c r="AY34" s="61" t="s">
        <v>157</v>
      </c>
      <c r="AZ34" s="61" t="s">
        <v>157</v>
      </c>
      <c r="BA34" s="61" t="s">
        <v>157</v>
      </c>
      <c r="BB34" s="61" t="s">
        <v>157</v>
      </c>
      <c r="BC34" s="61" t="s">
        <v>157</v>
      </c>
      <c r="BD34" s="61" t="s">
        <v>157</v>
      </c>
      <c r="BE34" s="61" t="s">
        <v>157</v>
      </c>
      <c r="BF34" s="61" t="s">
        <v>157</v>
      </c>
      <c r="BG34" s="87" t="s">
        <v>157</v>
      </c>
      <c r="BI34" s="59" t="s">
        <v>156</v>
      </c>
    </row>
    <row r="35" spans="1:61" s="41" customFormat="1" ht="20.25" customHeight="1" thickBot="1" x14ac:dyDescent="0.35">
      <c r="A35" s="83"/>
      <c r="B35" s="64" t="s">
        <v>158</v>
      </c>
      <c r="C35" s="65" t="s">
        <v>82</v>
      </c>
      <c r="D35" s="65">
        <v>1</v>
      </c>
      <c r="E35" s="66">
        <v>95.4</v>
      </c>
      <c r="F35" s="66">
        <v>97.8</v>
      </c>
      <c r="G35" s="66">
        <v>99.3</v>
      </c>
      <c r="H35" s="66">
        <v>99.6</v>
      </c>
      <c r="I35" s="66">
        <v>100.4</v>
      </c>
      <c r="J35" s="66">
        <v>102.7</v>
      </c>
      <c r="K35" s="66">
        <v>105.1</v>
      </c>
      <c r="L35" s="66">
        <v>107</v>
      </c>
      <c r="M35" s="66">
        <v>108.6</v>
      </c>
      <c r="N35" s="66">
        <v>109.7</v>
      </c>
      <c r="O35" s="66">
        <v>116.5</v>
      </c>
      <c r="P35" s="88">
        <v>126.8</v>
      </c>
      <c r="Q35" s="67">
        <v>130.60400000000001</v>
      </c>
      <c r="R35" s="67">
        <v>133.21608000000001</v>
      </c>
      <c r="S35" s="67">
        <v>135.8804016</v>
      </c>
      <c r="T35" s="67">
        <v>138.59800963200001</v>
      </c>
      <c r="U35" s="67">
        <v>141.36996982464001</v>
      </c>
      <c r="V35" s="67">
        <v>144.19736922113282</v>
      </c>
      <c r="W35" s="67">
        <v>147.08131660555549</v>
      </c>
      <c r="X35" s="67">
        <v>150.02294293766658</v>
      </c>
      <c r="Y35" s="67">
        <v>153.02340179641993</v>
      </c>
      <c r="Z35" s="67">
        <v>156.08386983234834</v>
      </c>
      <c r="AA35" s="67">
        <v>159.2055472289953</v>
      </c>
      <c r="AB35" s="89">
        <v>162.38965817357521</v>
      </c>
      <c r="AC35" s="39"/>
      <c r="AD35" s="90" t="s">
        <v>159</v>
      </c>
      <c r="AE35" s="39"/>
      <c r="AG35" s="64" t="s">
        <v>158</v>
      </c>
      <c r="AH35" s="65" t="s">
        <v>82</v>
      </c>
      <c r="AI35" s="65">
        <v>1</v>
      </c>
      <c r="AJ35" s="71" t="s">
        <v>160</v>
      </c>
      <c r="AK35" s="71" t="s">
        <v>160</v>
      </c>
      <c r="AL35" s="71" t="s">
        <v>160</v>
      </c>
      <c r="AM35" s="71" t="s">
        <v>160</v>
      </c>
      <c r="AN35" s="71" t="s">
        <v>160</v>
      </c>
      <c r="AO35" s="71" t="s">
        <v>160</v>
      </c>
      <c r="AP35" s="71" t="s">
        <v>160</v>
      </c>
      <c r="AQ35" s="71" t="s">
        <v>160</v>
      </c>
      <c r="AR35" s="71" t="s">
        <v>160</v>
      </c>
      <c r="AS35" s="71" t="s">
        <v>160</v>
      </c>
      <c r="AT35" s="71" t="s">
        <v>160</v>
      </c>
      <c r="AU35" s="71" t="s">
        <v>160</v>
      </c>
      <c r="AV35" s="72" t="s">
        <v>160</v>
      </c>
      <c r="AW35" s="72" t="s">
        <v>160</v>
      </c>
      <c r="AX35" s="72" t="s">
        <v>160</v>
      </c>
      <c r="AY35" s="72" t="s">
        <v>160</v>
      </c>
      <c r="AZ35" s="72" t="s">
        <v>160</v>
      </c>
      <c r="BA35" s="72" t="s">
        <v>160</v>
      </c>
      <c r="BB35" s="72" t="s">
        <v>160</v>
      </c>
      <c r="BC35" s="72" t="s">
        <v>160</v>
      </c>
      <c r="BD35" s="72" t="s">
        <v>160</v>
      </c>
      <c r="BE35" s="72" t="s">
        <v>160</v>
      </c>
      <c r="BF35" s="72" t="s">
        <v>160</v>
      </c>
      <c r="BG35" s="91" t="s">
        <v>160</v>
      </c>
      <c r="BI35" s="70" t="s">
        <v>159</v>
      </c>
    </row>
    <row r="36" spans="1:61" s="41" customFormat="1" ht="15" customHeight="1" thickTop="1" thickBot="1" x14ac:dyDescent="0.35">
      <c r="A36" s="35"/>
      <c r="B36" s="39"/>
      <c r="C36" s="39"/>
      <c r="D36" s="39"/>
      <c r="E36" s="39"/>
      <c r="F36" s="39"/>
      <c r="G36" s="39"/>
      <c r="H36" s="39"/>
      <c r="I36" s="39"/>
      <c r="J36" s="39"/>
      <c r="K36" s="75"/>
      <c r="L36" s="75"/>
      <c r="M36" s="75"/>
      <c r="N36" s="75"/>
      <c r="O36" s="75"/>
      <c r="P36" s="75"/>
      <c r="Q36" s="75"/>
      <c r="R36" s="75"/>
      <c r="S36" s="75"/>
      <c r="T36" s="75"/>
      <c r="U36" s="75"/>
      <c r="V36" s="75"/>
      <c r="W36" s="75"/>
      <c r="X36" s="75"/>
      <c r="Y36" s="75"/>
      <c r="Z36" s="75"/>
      <c r="AA36" s="75"/>
      <c r="AB36" s="75"/>
      <c r="AC36" s="75"/>
      <c r="AD36" s="39"/>
      <c r="AE36" s="39"/>
      <c r="AG36" s="39"/>
      <c r="AH36" s="39"/>
      <c r="AI36" s="39"/>
      <c r="AJ36" s="77"/>
      <c r="AK36" s="77"/>
      <c r="AL36" s="77"/>
      <c r="AM36" s="77"/>
      <c r="AN36" s="77"/>
      <c r="AO36" s="77"/>
      <c r="AP36" s="78"/>
      <c r="AQ36" s="78"/>
      <c r="AR36" s="78"/>
      <c r="AS36" s="78"/>
      <c r="AT36" s="78"/>
      <c r="AU36" s="78"/>
      <c r="AV36" s="78"/>
      <c r="AW36" s="78"/>
      <c r="AX36" s="78"/>
      <c r="AY36" s="78"/>
      <c r="AZ36" s="78"/>
      <c r="BA36" s="78"/>
      <c r="BB36" s="78"/>
      <c r="BC36" s="78"/>
      <c r="BD36" s="78"/>
      <c r="BE36" s="78"/>
      <c r="BF36" s="78"/>
      <c r="BG36" s="78"/>
      <c r="BI36" s="39"/>
    </row>
    <row r="37" spans="1:61" s="41" customFormat="1" ht="20.25" customHeight="1" thickTop="1" thickBot="1" x14ac:dyDescent="0.35">
      <c r="A37" s="35"/>
      <c r="B37" s="43" t="s">
        <v>161</v>
      </c>
      <c r="C37" s="39"/>
      <c r="D37" s="39"/>
      <c r="E37" s="39"/>
      <c r="F37" s="39"/>
      <c r="G37" s="39"/>
      <c r="H37" s="39"/>
      <c r="I37" s="39"/>
      <c r="J37" s="39"/>
      <c r="K37" s="75"/>
      <c r="L37" s="75"/>
      <c r="M37" s="75"/>
      <c r="N37" s="75"/>
      <c r="O37" s="75"/>
      <c r="P37" s="75"/>
      <c r="Q37" s="75"/>
      <c r="R37" s="75"/>
      <c r="S37" s="75"/>
      <c r="T37" s="75"/>
      <c r="U37" s="75"/>
      <c r="V37" s="75"/>
      <c r="W37" s="75"/>
      <c r="X37" s="75"/>
      <c r="Y37" s="75"/>
      <c r="Z37" s="75"/>
      <c r="AA37" s="75"/>
      <c r="AB37" s="75"/>
      <c r="AC37" s="39"/>
      <c r="AE37" s="39"/>
      <c r="AG37" s="43" t="s">
        <v>161</v>
      </c>
      <c r="AH37" s="39"/>
      <c r="AI37" s="39"/>
      <c r="AJ37" s="77"/>
      <c r="AK37" s="77"/>
      <c r="AL37" s="77"/>
      <c r="AM37" s="77"/>
      <c r="AN37" s="77"/>
      <c r="AO37" s="77"/>
      <c r="AP37" s="78"/>
      <c r="AQ37" s="78"/>
      <c r="AR37" s="78"/>
      <c r="AS37" s="78"/>
      <c r="AT37" s="78"/>
      <c r="AU37" s="78"/>
      <c r="AV37" s="78"/>
      <c r="AW37" s="78"/>
      <c r="AX37" s="78"/>
      <c r="AY37" s="78"/>
      <c r="AZ37" s="78"/>
      <c r="BA37" s="78"/>
      <c r="BB37" s="78"/>
      <c r="BC37" s="78"/>
      <c r="BD37" s="78"/>
      <c r="BE37" s="78"/>
      <c r="BF37" s="78"/>
      <c r="BG37" s="78"/>
    </row>
    <row r="38" spans="1:61" s="41" customFormat="1" ht="20.25" customHeight="1" thickTop="1" x14ac:dyDescent="0.3">
      <c r="A38" s="35"/>
      <c r="B38" s="92" t="s">
        <v>162</v>
      </c>
      <c r="C38" s="45" t="s">
        <v>163</v>
      </c>
      <c r="D38" s="93">
        <v>2</v>
      </c>
      <c r="E38" s="39"/>
      <c r="F38" s="39"/>
      <c r="G38" s="39"/>
      <c r="H38" s="39"/>
      <c r="I38" s="39"/>
      <c r="J38" s="39"/>
      <c r="K38" s="75"/>
      <c r="L38" s="94">
        <v>2.4299999999999999E-2</v>
      </c>
      <c r="M38" s="95">
        <v>2.3199999999999998E-2</v>
      </c>
      <c r="N38" s="95">
        <v>1.38E-2</v>
      </c>
      <c r="O38" s="95">
        <v>5.9499999999999997E-2</v>
      </c>
      <c r="P38" s="95">
        <v>0.12570000000000001</v>
      </c>
      <c r="Q38" s="95">
        <v>5.8999999999999997E-2</v>
      </c>
      <c r="R38" s="95">
        <v>3.3500000000000002E-2</v>
      </c>
      <c r="S38" s="95">
        <v>2.6599999999999999E-2</v>
      </c>
      <c r="T38" s="95">
        <v>2.63E-2</v>
      </c>
      <c r="U38" s="95">
        <v>2.64E-2</v>
      </c>
      <c r="V38" s="95">
        <v>2.6100000000000002E-2</v>
      </c>
      <c r="W38" s="95">
        <v>2.63E-2</v>
      </c>
      <c r="X38" s="95">
        <v>2.5899999999999999E-2</v>
      </c>
      <c r="Y38" s="95">
        <v>2.5999999999999999E-2</v>
      </c>
      <c r="Z38" s="95">
        <v>2.6499999999999999E-2</v>
      </c>
      <c r="AA38" s="95">
        <v>2.5700000000000001E-2</v>
      </c>
      <c r="AB38" s="96">
        <v>2.4400000000000002E-2</v>
      </c>
      <c r="AC38" s="39"/>
      <c r="AD38" s="49" t="s">
        <v>164</v>
      </c>
      <c r="AE38" s="97"/>
      <c r="AG38" s="92" t="s">
        <v>162</v>
      </c>
      <c r="AH38" s="45" t="s">
        <v>163</v>
      </c>
      <c r="AI38" s="93">
        <v>2</v>
      </c>
      <c r="AJ38" s="77"/>
      <c r="AK38" s="77"/>
      <c r="AL38" s="77"/>
      <c r="AM38" s="77"/>
      <c r="AN38" s="77"/>
      <c r="AO38" s="77"/>
      <c r="AP38" s="78"/>
      <c r="AQ38" s="98" t="s">
        <v>165</v>
      </c>
      <c r="AR38" s="99" t="s">
        <v>165</v>
      </c>
      <c r="AS38" s="99" t="s">
        <v>165</v>
      </c>
      <c r="AT38" s="99" t="s">
        <v>165</v>
      </c>
      <c r="AU38" s="99" t="s">
        <v>165</v>
      </c>
      <c r="AV38" s="99" t="s">
        <v>165</v>
      </c>
      <c r="AW38" s="99" t="s">
        <v>165</v>
      </c>
      <c r="AX38" s="99" t="s">
        <v>165</v>
      </c>
      <c r="AY38" s="99" t="s">
        <v>165</v>
      </c>
      <c r="AZ38" s="99" t="s">
        <v>165</v>
      </c>
      <c r="BA38" s="99" t="s">
        <v>165</v>
      </c>
      <c r="BB38" s="99" t="s">
        <v>165</v>
      </c>
      <c r="BC38" s="99" t="s">
        <v>165</v>
      </c>
      <c r="BD38" s="99" t="s">
        <v>165</v>
      </c>
      <c r="BE38" s="99" t="s">
        <v>165</v>
      </c>
      <c r="BF38" s="99" t="s">
        <v>165</v>
      </c>
      <c r="BG38" s="100" t="s">
        <v>165</v>
      </c>
      <c r="BI38" s="49" t="s">
        <v>164</v>
      </c>
    </row>
    <row r="39" spans="1:61" s="41" customFormat="1" ht="20.25" customHeight="1" thickBot="1" x14ac:dyDescent="0.35">
      <c r="A39" s="35"/>
      <c r="B39" s="101" t="s">
        <v>166</v>
      </c>
      <c r="C39" s="65" t="s">
        <v>163</v>
      </c>
      <c r="D39" s="102">
        <v>2</v>
      </c>
      <c r="E39" s="39"/>
      <c r="F39" s="39"/>
      <c r="G39" s="39"/>
      <c r="H39" s="39"/>
      <c r="I39" s="39"/>
      <c r="J39" s="39"/>
      <c r="K39" s="75"/>
      <c r="L39" s="103">
        <v>0</v>
      </c>
      <c r="M39" s="104">
        <v>0</v>
      </c>
      <c r="N39" s="104">
        <v>0</v>
      </c>
      <c r="O39" s="104">
        <v>0</v>
      </c>
      <c r="P39" s="104">
        <v>0</v>
      </c>
      <c r="Q39" s="104">
        <v>0</v>
      </c>
      <c r="R39" s="104">
        <v>0</v>
      </c>
      <c r="S39" s="104">
        <v>0</v>
      </c>
      <c r="T39" s="104">
        <v>0</v>
      </c>
      <c r="U39" s="104">
        <v>0</v>
      </c>
      <c r="V39" s="104">
        <v>0</v>
      </c>
      <c r="W39" s="104">
        <v>0</v>
      </c>
      <c r="X39" s="104">
        <v>0</v>
      </c>
      <c r="Y39" s="104">
        <v>0</v>
      </c>
      <c r="Z39" s="104">
        <v>0</v>
      </c>
      <c r="AA39" s="104">
        <v>0</v>
      </c>
      <c r="AB39" s="105">
        <v>0</v>
      </c>
      <c r="AC39" s="39"/>
      <c r="AD39" s="106" t="s">
        <v>167</v>
      </c>
      <c r="AE39" s="97"/>
      <c r="AG39" s="101" t="s">
        <v>166</v>
      </c>
      <c r="AH39" s="65" t="s">
        <v>163</v>
      </c>
      <c r="AI39" s="102">
        <v>2</v>
      </c>
      <c r="AJ39" s="77"/>
      <c r="AK39" s="77"/>
      <c r="AL39" s="77"/>
      <c r="AM39" s="77"/>
      <c r="AN39" s="77"/>
      <c r="AO39" s="77"/>
      <c r="AP39" s="78"/>
      <c r="AQ39" s="107" t="s">
        <v>168</v>
      </c>
      <c r="AR39" s="108" t="s">
        <v>168</v>
      </c>
      <c r="AS39" s="108" t="s">
        <v>168</v>
      </c>
      <c r="AT39" s="108" t="s">
        <v>168</v>
      </c>
      <c r="AU39" s="108" t="s">
        <v>168</v>
      </c>
      <c r="AV39" s="108" t="s">
        <v>168</v>
      </c>
      <c r="AW39" s="108" t="s">
        <v>168</v>
      </c>
      <c r="AX39" s="108" t="s">
        <v>168</v>
      </c>
      <c r="AY39" s="108" t="s">
        <v>168</v>
      </c>
      <c r="AZ39" s="108" t="s">
        <v>168</v>
      </c>
      <c r="BA39" s="108" t="s">
        <v>168</v>
      </c>
      <c r="BB39" s="108" t="s">
        <v>168</v>
      </c>
      <c r="BC39" s="108" t="s">
        <v>168</v>
      </c>
      <c r="BD39" s="108" t="s">
        <v>168</v>
      </c>
      <c r="BE39" s="108" t="s">
        <v>168</v>
      </c>
      <c r="BF39" s="108" t="s">
        <v>168</v>
      </c>
      <c r="BG39" s="109" t="s">
        <v>168</v>
      </c>
      <c r="BI39" s="70" t="s">
        <v>167</v>
      </c>
    </row>
    <row r="40" spans="1:61" s="41" customFormat="1" ht="15" customHeight="1" thickTop="1" thickBot="1" x14ac:dyDescent="0.35">
      <c r="A40" s="35"/>
      <c r="B40" s="39"/>
      <c r="C40" s="39"/>
      <c r="D40" s="39"/>
      <c r="E40" s="39"/>
      <c r="F40" s="39"/>
      <c r="G40" s="39"/>
      <c r="H40" s="39"/>
      <c r="I40" s="39"/>
      <c r="J40" s="39"/>
      <c r="K40" s="75"/>
      <c r="L40" s="75"/>
      <c r="M40" s="75"/>
      <c r="N40" s="75"/>
      <c r="O40" s="75"/>
      <c r="P40" s="75"/>
      <c r="Q40" s="75"/>
      <c r="R40" s="75"/>
      <c r="S40" s="75"/>
      <c r="T40" s="75"/>
      <c r="U40" s="75"/>
      <c r="V40" s="75"/>
      <c r="W40" s="75"/>
      <c r="X40" s="75"/>
      <c r="Y40" s="75"/>
      <c r="Z40" s="75"/>
      <c r="AA40" s="75"/>
      <c r="AB40" s="75"/>
      <c r="AC40" s="39"/>
      <c r="AD40" s="39"/>
      <c r="AE40" s="39"/>
      <c r="AG40" s="39"/>
      <c r="AH40" s="39"/>
      <c r="AI40" s="39"/>
      <c r="AJ40" s="77"/>
      <c r="AK40" s="77"/>
      <c r="AL40" s="77"/>
      <c r="AM40" s="77"/>
      <c r="AN40" s="77"/>
      <c r="AO40" s="77"/>
      <c r="AP40" s="78"/>
      <c r="AQ40" s="78"/>
      <c r="AR40" s="78"/>
      <c r="AS40" s="78"/>
      <c r="AT40" s="78"/>
      <c r="AU40" s="78"/>
      <c r="AV40" s="78"/>
      <c r="AW40" s="78"/>
      <c r="AX40" s="78"/>
      <c r="AY40" s="78"/>
      <c r="AZ40" s="78"/>
      <c r="BA40" s="78"/>
      <c r="BB40" s="78"/>
      <c r="BC40" s="78"/>
      <c r="BD40" s="78"/>
      <c r="BE40" s="78"/>
      <c r="BF40" s="78"/>
      <c r="BG40" s="78"/>
      <c r="BI40" s="39"/>
    </row>
    <row r="41" spans="1:61" s="41" customFormat="1" ht="20.25" customHeight="1" thickTop="1" thickBot="1" x14ac:dyDescent="0.35">
      <c r="A41" s="35"/>
      <c r="B41" s="43" t="s">
        <v>169</v>
      </c>
      <c r="C41" s="39"/>
      <c r="D41" s="39"/>
      <c r="E41" s="39"/>
      <c r="F41" s="39"/>
      <c r="G41" s="39"/>
      <c r="H41" s="39"/>
      <c r="I41" s="39"/>
      <c r="J41" s="39"/>
      <c r="K41" s="75"/>
      <c r="L41" s="75"/>
      <c r="M41" s="75"/>
      <c r="N41" s="75"/>
      <c r="O41" s="75"/>
      <c r="P41" s="75"/>
      <c r="Q41" s="75"/>
      <c r="R41" s="75"/>
      <c r="S41" s="75"/>
      <c r="T41" s="75"/>
      <c r="U41" s="75"/>
      <c r="V41" s="75"/>
      <c r="W41" s="75"/>
      <c r="X41" s="75"/>
      <c r="Y41" s="75"/>
      <c r="Z41" s="75"/>
      <c r="AA41" s="75"/>
      <c r="AB41" s="75"/>
      <c r="AC41" s="39"/>
      <c r="AE41" s="39"/>
      <c r="AG41" s="43" t="s">
        <v>169</v>
      </c>
      <c r="AH41" s="39"/>
      <c r="AI41" s="39"/>
      <c r="AJ41" s="77"/>
      <c r="AK41" s="77"/>
      <c r="AL41" s="77"/>
      <c r="AM41" s="77"/>
      <c r="AN41" s="77"/>
      <c r="AO41" s="77"/>
      <c r="AP41" s="78"/>
      <c r="AQ41" s="78"/>
      <c r="AR41" s="78"/>
      <c r="AS41" s="78"/>
      <c r="AT41" s="78"/>
      <c r="AU41" s="78"/>
      <c r="AV41" s="78"/>
      <c r="AW41" s="78"/>
      <c r="AX41" s="78"/>
      <c r="AY41" s="78"/>
      <c r="AZ41" s="78"/>
      <c r="BA41" s="78"/>
      <c r="BB41" s="78"/>
      <c r="BC41" s="78"/>
      <c r="BD41" s="78"/>
      <c r="BE41" s="78"/>
      <c r="BF41" s="78"/>
      <c r="BG41" s="78"/>
    </row>
    <row r="42" spans="1:61" s="41" customFormat="1" ht="20.25" customHeight="1" thickTop="1" x14ac:dyDescent="0.3">
      <c r="A42" s="35"/>
      <c r="B42" s="44" t="s">
        <v>170</v>
      </c>
      <c r="C42" s="45" t="s">
        <v>82</v>
      </c>
      <c r="D42" s="45">
        <v>1</v>
      </c>
      <c r="E42" s="110">
        <f t="shared" ref="E42:AB42" si="2">IFERROR(AVERAGE(E9:E20),0)</f>
        <v>237.3416666666667</v>
      </c>
      <c r="F42" s="110">
        <f t="shared" si="2"/>
        <v>244.67499999999998</v>
      </c>
      <c r="G42" s="110">
        <f t="shared" si="2"/>
        <v>251.73333333333335</v>
      </c>
      <c r="H42" s="110">
        <f t="shared" si="2"/>
        <v>256.66666666666669</v>
      </c>
      <c r="I42" s="110">
        <f t="shared" si="2"/>
        <v>259.43333333333334</v>
      </c>
      <c r="J42" s="110">
        <f t="shared" si="2"/>
        <v>264.99166666666673</v>
      </c>
      <c r="K42" s="110">
        <f t="shared" si="2"/>
        <v>274.90833333333336</v>
      </c>
      <c r="L42" s="111">
        <f t="shared" si="2"/>
        <v>283.30833333333334</v>
      </c>
      <c r="M42" s="111">
        <f t="shared" si="2"/>
        <v>290.64166666666665</v>
      </c>
      <c r="N42" s="111">
        <f t="shared" si="2"/>
        <v>294.16666666666669</v>
      </c>
      <c r="O42" s="111">
        <f t="shared" si="2"/>
        <v>311.1583333333333</v>
      </c>
      <c r="P42" s="111">
        <f t="shared" si="2"/>
        <v>351.2166666666667</v>
      </c>
      <c r="Q42" s="111">
        <f t="shared" si="2"/>
        <v>378.75695833333339</v>
      </c>
      <c r="R42" s="111">
        <f t="shared" si="2"/>
        <v>393.10254875000004</v>
      </c>
      <c r="S42" s="111">
        <f t="shared" si="2"/>
        <v>0</v>
      </c>
      <c r="T42" s="111">
        <f t="shared" si="2"/>
        <v>0</v>
      </c>
      <c r="U42" s="111">
        <f t="shared" si="2"/>
        <v>0</v>
      </c>
      <c r="V42" s="111">
        <f t="shared" si="2"/>
        <v>0</v>
      </c>
      <c r="W42" s="111">
        <f t="shared" si="2"/>
        <v>0</v>
      </c>
      <c r="X42" s="111">
        <f t="shared" si="2"/>
        <v>0</v>
      </c>
      <c r="Y42" s="111">
        <f t="shared" si="2"/>
        <v>0</v>
      </c>
      <c r="Z42" s="111">
        <f t="shared" si="2"/>
        <v>0</v>
      </c>
      <c r="AA42" s="111">
        <f t="shared" si="2"/>
        <v>0</v>
      </c>
      <c r="AB42" s="112">
        <f t="shared" si="2"/>
        <v>0</v>
      </c>
      <c r="AC42" s="39"/>
      <c r="AD42" s="49" t="s">
        <v>171</v>
      </c>
      <c r="AE42" s="39"/>
      <c r="AG42" s="44" t="s">
        <v>170</v>
      </c>
      <c r="AH42" s="45" t="s">
        <v>82</v>
      </c>
      <c r="AI42" s="45">
        <v>1</v>
      </c>
      <c r="AJ42" s="113" t="s">
        <v>172</v>
      </c>
      <c r="AK42" s="113" t="s">
        <v>172</v>
      </c>
      <c r="AL42" s="113" t="s">
        <v>172</v>
      </c>
      <c r="AM42" s="113" t="s">
        <v>172</v>
      </c>
      <c r="AN42" s="113" t="s">
        <v>172</v>
      </c>
      <c r="AO42" s="113" t="s">
        <v>172</v>
      </c>
      <c r="AP42" s="113" t="s">
        <v>172</v>
      </c>
      <c r="AQ42" s="113" t="s">
        <v>172</v>
      </c>
      <c r="AR42" s="113" t="s">
        <v>172</v>
      </c>
      <c r="AS42" s="113" t="s">
        <v>172</v>
      </c>
      <c r="AT42" s="113" t="s">
        <v>172</v>
      </c>
      <c r="AU42" s="113" t="s">
        <v>172</v>
      </c>
      <c r="AV42" s="113" t="s">
        <v>172</v>
      </c>
      <c r="AW42" s="113" t="s">
        <v>172</v>
      </c>
      <c r="AX42" s="113" t="s">
        <v>172</v>
      </c>
      <c r="AY42" s="113" t="s">
        <v>172</v>
      </c>
      <c r="AZ42" s="113" t="s">
        <v>172</v>
      </c>
      <c r="BA42" s="113" t="s">
        <v>172</v>
      </c>
      <c r="BB42" s="113" t="s">
        <v>172</v>
      </c>
      <c r="BC42" s="113" t="s">
        <v>172</v>
      </c>
      <c r="BD42" s="113" t="s">
        <v>172</v>
      </c>
      <c r="BE42" s="113" t="s">
        <v>172</v>
      </c>
      <c r="BF42" s="113" t="s">
        <v>172</v>
      </c>
      <c r="BG42" s="114" t="s">
        <v>172</v>
      </c>
      <c r="BI42" s="49" t="s">
        <v>171</v>
      </c>
    </row>
    <row r="43" spans="1:61" s="41" customFormat="1" ht="20.25" customHeight="1" thickBot="1" x14ac:dyDescent="0.35">
      <c r="A43" s="35"/>
      <c r="B43" s="64" t="s">
        <v>173</v>
      </c>
      <c r="C43" s="65" t="s">
        <v>82</v>
      </c>
      <c r="D43" s="65">
        <v>1</v>
      </c>
      <c r="E43" s="115">
        <f t="shared" ref="E43:AB43" si="3">IFERROR(AVERAGE(E24:E35),0)</f>
        <v>94.308333333333351</v>
      </c>
      <c r="F43" s="115">
        <f t="shared" si="3"/>
        <v>96.583333333333314</v>
      </c>
      <c r="G43" s="115">
        <f t="shared" si="3"/>
        <v>98.600000000000009</v>
      </c>
      <c r="H43" s="115">
        <f t="shared" si="3"/>
        <v>99.72499999999998</v>
      </c>
      <c r="I43" s="115">
        <f t="shared" si="3"/>
        <v>100.16666666666667</v>
      </c>
      <c r="J43" s="115">
        <f t="shared" si="3"/>
        <v>101.54166666666667</v>
      </c>
      <c r="K43" s="115">
        <f t="shared" si="3"/>
        <v>104.21666666666665</v>
      </c>
      <c r="L43" s="116">
        <f t="shared" si="3"/>
        <v>106.43333333333334</v>
      </c>
      <c r="M43" s="116">
        <f t="shared" si="3"/>
        <v>108.24166666666663</v>
      </c>
      <c r="N43" s="116">
        <f t="shared" si="3"/>
        <v>109.10833333333335</v>
      </c>
      <c r="O43" s="116">
        <f t="shared" si="3"/>
        <v>113.11666666666667</v>
      </c>
      <c r="P43" s="116">
        <f t="shared" si="3"/>
        <v>123.04166666666664</v>
      </c>
      <c r="Q43" s="116">
        <f t="shared" si="3"/>
        <v>129.44354166666668</v>
      </c>
      <c r="R43" s="116">
        <f t="shared" si="3"/>
        <v>132.51679437499999</v>
      </c>
      <c r="S43" s="116">
        <f t="shared" si="3"/>
        <v>135.16713026249997</v>
      </c>
      <c r="T43" s="116">
        <f t="shared" si="3"/>
        <v>137.87047286775001</v>
      </c>
      <c r="U43" s="116">
        <f t="shared" si="3"/>
        <v>140.62788232510499</v>
      </c>
      <c r="V43" s="116">
        <f t="shared" si="3"/>
        <v>143.44043997160711</v>
      </c>
      <c r="W43" s="116">
        <f t="shared" si="3"/>
        <v>146.30924877103925</v>
      </c>
      <c r="X43" s="116">
        <f t="shared" si="3"/>
        <v>149.23543374646002</v>
      </c>
      <c r="Y43" s="116">
        <f t="shared" si="3"/>
        <v>152.22014242138923</v>
      </c>
      <c r="Z43" s="116">
        <f t="shared" si="3"/>
        <v>155.26454526981703</v>
      </c>
      <c r="AA43" s="116">
        <f t="shared" si="3"/>
        <v>158.36983617521335</v>
      </c>
      <c r="AB43" s="117">
        <f t="shared" si="3"/>
        <v>161.5372328987176</v>
      </c>
      <c r="AC43" s="75"/>
      <c r="AD43" s="70" t="s">
        <v>174</v>
      </c>
      <c r="AE43" s="39"/>
      <c r="AG43" s="64" t="s">
        <v>173</v>
      </c>
      <c r="AH43" s="65" t="s">
        <v>82</v>
      </c>
      <c r="AI43" s="65">
        <v>1</v>
      </c>
      <c r="AJ43" s="118" t="s">
        <v>175</v>
      </c>
      <c r="AK43" s="118" t="s">
        <v>175</v>
      </c>
      <c r="AL43" s="118" t="s">
        <v>175</v>
      </c>
      <c r="AM43" s="118" t="s">
        <v>175</v>
      </c>
      <c r="AN43" s="118" t="s">
        <v>175</v>
      </c>
      <c r="AO43" s="118" t="s">
        <v>175</v>
      </c>
      <c r="AP43" s="118" t="s">
        <v>175</v>
      </c>
      <c r="AQ43" s="118" t="s">
        <v>175</v>
      </c>
      <c r="AR43" s="118" t="s">
        <v>175</v>
      </c>
      <c r="AS43" s="118" t="s">
        <v>175</v>
      </c>
      <c r="AT43" s="118" t="s">
        <v>175</v>
      </c>
      <c r="AU43" s="118" t="s">
        <v>175</v>
      </c>
      <c r="AV43" s="118" t="s">
        <v>175</v>
      </c>
      <c r="AW43" s="118" t="s">
        <v>175</v>
      </c>
      <c r="AX43" s="118" t="s">
        <v>175</v>
      </c>
      <c r="AY43" s="118" t="s">
        <v>175</v>
      </c>
      <c r="AZ43" s="118" t="s">
        <v>175</v>
      </c>
      <c r="BA43" s="118" t="s">
        <v>175</v>
      </c>
      <c r="BB43" s="118" t="s">
        <v>175</v>
      </c>
      <c r="BC43" s="118" t="s">
        <v>175</v>
      </c>
      <c r="BD43" s="118" t="s">
        <v>175</v>
      </c>
      <c r="BE43" s="118" t="s">
        <v>175</v>
      </c>
      <c r="BF43" s="118" t="s">
        <v>175</v>
      </c>
      <c r="BG43" s="119" t="s">
        <v>175</v>
      </c>
      <c r="BI43" s="70" t="s">
        <v>174</v>
      </c>
    </row>
    <row r="44" spans="1:61" s="41" customFormat="1" ht="15" customHeight="1" thickTop="1" thickBot="1" x14ac:dyDescent="0.35">
      <c r="A44" s="35"/>
      <c r="B44" s="39"/>
      <c r="C44" s="39"/>
      <c r="D44" s="39"/>
      <c r="E44" s="39"/>
      <c r="F44" s="120"/>
      <c r="G44" s="39"/>
      <c r="H44" s="39"/>
      <c r="I44" s="39"/>
      <c r="J44" s="39"/>
      <c r="K44" s="39"/>
      <c r="L44" s="121"/>
      <c r="M44" s="121"/>
      <c r="N44" s="121"/>
      <c r="O44" s="121"/>
      <c r="P44" s="121"/>
      <c r="Q44" s="121"/>
      <c r="R44" s="121"/>
      <c r="S44" s="121"/>
      <c r="T44" s="121"/>
      <c r="U44" s="121"/>
      <c r="V44" s="121"/>
      <c r="W44" s="121"/>
      <c r="X44" s="121"/>
      <c r="Y44" s="121"/>
      <c r="Z44" s="121"/>
      <c r="AA44" s="121"/>
      <c r="AB44" s="121"/>
      <c r="AC44" s="39"/>
      <c r="AD44" s="39"/>
      <c r="AE44" s="39"/>
      <c r="AG44" s="39"/>
      <c r="AH44" s="39"/>
      <c r="AI44" s="39"/>
      <c r="AJ44" s="77"/>
      <c r="AK44" s="122"/>
      <c r="AL44" s="77"/>
      <c r="AM44" s="77"/>
      <c r="AN44" s="77"/>
      <c r="AO44" s="77"/>
      <c r="AP44" s="77"/>
      <c r="AQ44" s="77"/>
      <c r="AR44" s="77"/>
      <c r="AS44" s="77"/>
      <c r="AT44" s="77"/>
      <c r="AU44" s="77"/>
      <c r="AV44" s="77"/>
      <c r="AW44" s="77"/>
      <c r="AX44" s="77"/>
      <c r="AY44" s="77"/>
      <c r="AZ44" s="77"/>
      <c r="BA44" s="77"/>
      <c r="BB44" s="77"/>
      <c r="BC44" s="77"/>
      <c r="BD44" s="77"/>
      <c r="BE44" s="77"/>
      <c r="BF44" s="77"/>
      <c r="BG44" s="77"/>
      <c r="BI44" s="39"/>
    </row>
    <row r="45" spans="1:61" s="41" customFormat="1" ht="20.25" customHeight="1" thickTop="1" thickBot="1" x14ac:dyDescent="0.35">
      <c r="A45" s="35"/>
      <c r="B45" s="43" t="s">
        <v>176</v>
      </c>
      <c r="C45" s="39"/>
      <c r="D45" s="39"/>
      <c r="E45" s="39"/>
      <c r="F45" s="39"/>
      <c r="G45" s="39"/>
      <c r="H45" s="39"/>
      <c r="I45" s="39"/>
      <c r="J45" s="39"/>
      <c r="K45" s="39"/>
      <c r="L45" s="121"/>
      <c r="M45" s="121"/>
      <c r="N45" s="121"/>
      <c r="O45" s="121"/>
      <c r="P45" s="121"/>
      <c r="Q45" s="121"/>
      <c r="R45" s="121"/>
      <c r="S45" s="121"/>
      <c r="T45" s="121"/>
      <c r="U45" s="121"/>
      <c r="V45" s="121"/>
      <c r="W45" s="121"/>
      <c r="X45" s="121"/>
      <c r="Y45" s="121"/>
      <c r="Z45" s="121"/>
      <c r="AA45" s="121"/>
      <c r="AB45" s="121"/>
      <c r="AC45" s="39"/>
      <c r="AE45" s="39"/>
      <c r="AG45" s="43" t="s">
        <v>176</v>
      </c>
      <c r="AH45" s="39"/>
      <c r="AI45" s="39"/>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row>
    <row r="46" spans="1:61" s="41" customFormat="1" ht="20.25" customHeight="1" thickTop="1" x14ac:dyDescent="0.3">
      <c r="A46" s="35"/>
      <c r="B46" s="44" t="s">
        <v>177</v>
      </c>
      <c r="C46" s="45" t="s">
        <v>163</v>
      </c>
      <c r="D46" s="93">
        <v>2</v>
      </c>
      <c r="E46" s="39"/>
      <c r="F46" s="123">
        <f t="shared" ref="F46:AB46" si="4" xml:space="preserve"> IF(E16=0,0,F16 / E16 -1)</f>
        <v>2.9769392033542896E-2</v>
      </c>
      <c r="G46" s="124">
        <f t="shared" si="4"/>
        <v>2.6465798045602673E-2</v>
      </c>
      <c r="H46" s="124">
        <f t="shared" si="4"/>
        <v>1.983339944466489E-2</v>
      </c>
      <c r="I46" s="124">
        <f t="shared" si="4"/>
        <v>1.0501750291715295E-2</v>
      </c>
      <c r="J46" s="124">
        <f t="shared" si="4"/>
        <v>2.1939953810623525E-2</v>
      </c>
      <c r="K46" s="124">
        <f t="shared" si="4"/>
        <v>3.8794726930320156E-2</v>
      </c>
      <c r="L46" s="125">
        <f t="shared" si="4"/>
        <v>3.1907179115300943E-2</v>
      </c>
      <c r="M46" s="125">
        <f t="shared" si="4"/>
        <v>2.2487702037947921E-2</v>
      </c>
      <c r="N46" s="125">
        <f t="shared" si="4"/>
        <v>8.5910652920961894E-3</v>
      </c>
      <c r="O46" s="125">
        <f t="shared" si="4"/>
        <v>7.0868824531516328E-2</v>
      </c>
      <c r="P46" s="125">
        <f t="shared" si="4"/>
        <v>0.13999363665287934</v>
      </c>
      <c r="Q46" s="125">
        <f t="shared" si="4"/>
        <v>6.0000000000000053E-2</v>
      </c>
      <c r="R46" s="125">
        <f t="shared" si="4"/>
        <v>4.0000000000000036E-2</v>
      </c>
      <c r="S46" s="125">
        <f t="shared" si="4"/>
        <v>-1</v>
      </c>
      <c r="T46" s="125">
        <f t="shared" si="4"/>
        <v>0</v>
      </c>
      <c r="U46" s="125">
        <f t="shared" si="4"/>
        <v>0</v>
      </c>
      <c r="V46" s="125">
        <f t="shared" si="4"/>
        <v>0</v>
      </c>
      <c r="W46" s="125">
        <f t="shared" si="4"/>
        <v>0</v>
      </c>
      <c r="X46" s="125">
        <f t="shared" si="4"/>
        <v>0</v>
      </c>
      <c r="Y46" s="125">
        <f t="shared" si="4"/>
        <v>0</v>
      </c>
      <c r="Z46" s="125">
        <f t="shared" si="4"/>
        <v>0</v>
      </c>
      <c r="AA46" s="125">
        <f t="shared" si="4"/>
        <v>0</v>
      </c>
      <c r="AB46" s="126">
        <f t="shared" si="4"/>
        <v>0</v>
      </c>
      <c r="AC46" s="39"/>
      <c r="AD46" s="49" t="s">
        <v>178</v>
      </c>
      <c r="AE46" s="39"/>
      <c r="AG46" s="44" t="s">
        <v>177</v>
      </c>
      <c r="AH46" s="45" t="s">
        <v>163</v>
      </c>
      <c r="AI46" s="93">
        <v>2</v>
      </c>
      <c r="AJ46" s="77"/>
      <c r="AK46" s="127" t="s">
        <v>179</v>
      </c>
      <c r="AL46" s="128" t="s">
        <v>179</v>
      </c>
      <c r="AM46" s="128" t="s">
        <v>179</v>
      </c>
      <c r="AN46" s="128" t="s">
        <v>179</v>
      </c>
      <c r="AO46" s="128" t="s">
        <v>179</v>
      </c>
      <c r="AP46" s="128" t="s">
        <v>179</v>
      </c>
      <c r="AQ46" s="128" t="s">
        <v>179</v>
      </c>
      <c r="AR46" s="128" t="s">
        <v>179</v>
      </c>
      <c r="AS46" s="128" t="s">
        <v>179</v>
      </c>
      <c r="AT46" s="128" t="s">
        <v>179</v>
      </c>
      <c r="AU46" s="128" t="s">
        <v>179</v>
      </c>
      <c r="AV46" s="128" t="s">
        <v>179</v>
      </c>
      <c r="AW46" s="128" t="s">
        <v>179</v>
      </c>
      <c r="AX46" s="128" t="s">
        <v>179</v>
      </c>
      <c r="AY46" s="128" t="s">
        <v>179</v>
      </c>
      <c r="AZ46" s="128" t="s">
        <v>179</v>
      </c>
      <c r="BA46" s="128" t="s">
        <v>179</v>
      </c>
      <c r="BB46" s="128" t="s">
        <v>179</v>
      </c>
      <c r="BC46" s="128" t="s">
        <v>179</v>
      </c>
      <c r="BD46" s="128" t="s">
        <v>179</v>
      </c>
      <c r="BE46" s="128" t="s">
        <v>179</v>
      </c>
      <c r="BF46" s="128" t="s">
        <v>179</v>
      </c>
      <c r="BG46" s="129" t="s">
        <v>179</v>
      </c>
      <c r="BI46" s="49" t="s">
        <v>178</v>
      </c>
    </row>
    <row r="47" spans="1:61" s="41" customFormat="1" ht="20.25" customHeight="1" x14ac:dyDescent="0.3">
      <c r="A47" s="35"/>
      <c r="B47" s="53" t="s">
        <v>180</v>
      </c>
      <c r="C47" s="54" t="s">
        <v>163</v>
      </c>
      <c r="D47" s="130">
        <v>2</v>
      </c>
      <c r="E47" s="39"/>
      <c r="F47" s="131">
        <f t="shared" ref="F47:AB47" si="5" xml:space="preserve"> IF(E42=0,0,F42 / E42 -1)</f>
        <v>3.0897791510129391E-2</v>
      </c>
      <c r="G47" s="132">
        <f t="shared" si="5"/>
        <v>2.8847791287762714E-2</v>
      </c>
      <c r="H47" s="132">
        <f t="shared" si="5"/>
        <v>1.9597457627118731E-2</v>
      </c>
      <c r="I47" s="132">
        <f t="shared" si="5"/>
        <v>1.0779220779220777E-2</v>
      </c>
      <c r="J47" s="132">
        <f t="shared" si="5"/>
        <v>2.1424900424001248E-2</v>
      </c>
      <c r="K47" s="132">
        <f t="shared" si="5"/>
        <v>3.7422560457875953E-2</v>
      </c>
      <c r="L47" s="133">
        <f t="shared" si="5"/>
        <v>3.0555639758707454E-2</v>
      </c>
      <c r="M47" s="133">
        <f t="shared" si="5"/>
        <v>2.5884636879724532E-2</v>
      </c>
      <c r="N47" s="133">
        <f t="shared" si="5"/>
        <v>1.2128336726209277E-2</v>
      </c>
      <c r="O47" s="133">
        <f t="shared" si="5"/>
        <v>5.7762039660056441E-2</v>
      </c>
      <c r="P47" s="133">
        <f t="shared" si="5"/>
        <v>0.12873938777149907</v>
      </c>
      <c r="Q47" s="133">
        <f t="shared" si="5"/>
        <v>7.8413965738148406E-2</v>
      </c>
      <c r="R47" s="133">
        <f xml:space="preserve"> IF(Q42=0,0,R42 / Q42 -1)</f>
        <v>3.7875450473022099E-2</v>
      </c>
      <c r="S47" s="133">
        <f t="shared" si="5"/>
        <v>-1</v>
      </c>
      <c r="T47" s="133">
        <f t="shared" si="5"/>
        <v>0</v>
      </c>
      <c r="U47" s="133">
        <f t="shared" si="5"/>
        <v>0</v>
      </c>
      <c r="V47" s="133">
        <f t="shared" si="5"/>
        <v>0</v>
      </c>
      <c r="W47" s="133">
        <f t="shared" si="5"/>
        <v>0</v>
      </c>
      <c r="X47" s="133">
        <f t="shared" si="5"/>
        <v>0</v>
      </c>
      <c r="Y47" s="133">
        <f t="shared" si="5"/>
        <v>0</v>
      </c>
      <c r="Z47" s="133">
        <f t="shared" si="5"/>
        <v>0</v>
      </c>
      <c r="AA47" s="133">
        <f t="shared" si="5"/>
        <v>0</v>
      </c>
      <c r="AB47" s="134">
        <f t="shared" si="5"/>
        <v>0</v>
      </c>
      <c r="AC47" s="39"/>
      <c r="AD47" s="59" t="s">
        <v>181</v>
      </c>
      <c r="AE47" s="39"/>
      <c r="AG47" s="53" t="s">
        <v>180</v>
      </c>
      <c r="AH47" s="54" t="s">
        <v>163</v>
      </c>
      <c r="AI47" s="130">
        <v>2</v>
      </c>
      <c r="AJ47" s="77"/>
      <c r="AK47" s="135" t="s">
        <v>182</v>
      </c>
      <c r="AL47" s="136" t="s">
        <v>182</v>
      </c>
      <c r="AM47" s="136" t="s">
        <v>182</v>
      </c>
      <c r="AN47" s="136" t="s">
        <v>182</v>
      </c>
      <c r="AO47" s="136" t="s">
        <v>182</v>
      </c>
      <c r="AP47" s="136" t="s">
        <v>182</v>
      </c>
      <c r="AQ47" s="136" t="s">
        <v>182</v>
      </c>
      <c r="AR47" s="136" t="s">
        <v>182</v>
      </c>
      <c r="AS47" s="136" t="s">
        <v>182</v>
      </c>
      <c r="AT47" s="136" t="s">
        <v>182</v>
      </c>
      <c r="AU47" s="136" t="s">
        <v>182</v>
      </c>
      <c r="AV47" s="136" t="s">
        <v>182</v>
      </c>
      <c r="AW47" s="136" t="s">
        <v>182</v>
      </c>
      <c r="AX47" s="136" t="s">
        <v>182</v>
      </c>
      <c r="AY47" s="136" t="s">
        <v>182</v>
      </c>
      <c r="AZ47" s="136" t="s">
        <v>182</v>
      </c>
      <c r="BA47" s="136" t="s">
        <v>182</v>
      </c>
      <c r="BB47" s="136" t="s">
        <v>182</v>
      </c>
      <c r="BC47" s="136" t="s">
        <v>182</v>
      </c>
      <c r="BD47" s="136" t="s">
        <v>182</v>
      </c>
      <c r="BE47" s="136" t="s">
        <v>182</v>
      </c>
      <c r="BF47" s="136" t="s">
        <v>182</v>
      </c>
      <c r="BG47" s="137" t="s">
        <v>182</v>
      </c>
      <c r="BI47" s="59" t="s">
        <v>181</v>
      </c>
    </row>
    <row r="48" spans="1:61" s="41" customFormat="1" ht="20.25" customHeight="1" x14ac:dyDescent="0.3">
      <c r="A48" s="35"/>
      <c r="B48" s="53" t="s">
        <v>183</v>
      </c>
      <c r="C48" s="54" t="s">
        <v>163</v>
      </c>
      <c r="D48" s="130">
        <v>2</v>
      </c>
      <c r="E48" s="39"/>
      <c r="F48" s="131">
        <f t="shared" ref="F48:AB48" si="6" xml:space="preserve"> IF(E20=0,0,F20 / E20 -1)</f>
        <v>3.2807308970099536E-2</v>
      </c>
      <c r="G48" s="132">
        <f t="shared" si="6"/>
        <v>2.4527543224768911E-2</v>
      </c>
      <c r="H48" s="132">
        <f t="shared" si="6"/>
        <v>9.0266875981162009E-3</v>
      </c>
      <c r="I48" s="132">
        <f t="shared" si="6"/>
        <v>1.5558148580318898E-2</v>
      </c>
      <c r="J48" s="132">
        <f t="shared" si="6"/>
        <v>3.1405591727307502E-2</v>
      </c>
      <c r="K48" s="132">
        <f t="shared" si="6"/>
        <v>3.3419977720014815E-2</v>
      </c>
      <c r="L48" s="133">
        <f t="shared" si="6"/>
        <v>2.4434063959755781E-2</v>
      </c>
      <c r="M48" s="133">
        <f t="shared" si="6"/>
        <v>2.6306559102069471E-2</v>
      </c>
      <c r="N48" s="133">
        <f t="shared" si="6"/>
        <v>1.4695830485303985E-2</v>
      </c>
      <c r="O48" s="133">
        <f t="shared" si="6"/>
        <v>8.9592455372179192E-2</v>
      </c>
      <c r="P48" s="133">
        <f t="shared" si="6"/>
        <v>0.13508500772797527</v>
      </c>
      <c r="Q48" s="133">
        <f t="shared" si="6"/>
        <v>5.0000000000000044E-2</v>
      </c>
      <c r="R48" s="133">
        <f t="shared" si="6"/>
        <v>3.0000000000000027E-2</v>
      </c>
      <c r="S48" s="133">
        <f t="shared" si="6"/>
        <v>-1</v>
      </c>
      <c r="T48" s="133">
        <f t="shared" si="6"/>
        <v>0</v>
      </c>
      <c r="U48" s="133">
        <f t="shared" si="6"/>
        <v>0</v>
      </c>
      <c r="V48" s="133">
        <f t="shared" si="6"/>
        <v>0</v>
      </c>
      <c r="W48" s="133">
        <f t="shared" si="6"/>
        <v>0</v>
      </c>
      <c r="X48" s="133">
        <f t="shared" si="6"/>
        <v>0</v>
      </c>
      <c r="Y48" s="133">
        <f t="shared" si="6"/>
        <v>0</v>
      </c>
      <c r="Z48" s="133">
        <f t="shared" si="6"/>
        <v>0</v>
      </c>
      <c r="AA48" s="133">
        <f t="shared" si="6"/>
        <v>0</v>
      </c>
      <c r="AB48" s="134">
        <f t="shared" si="6"/>
        <v>0</v>
      </c>
      <c r="AC48" s="39"/>
      <c r="AD48" s="59" t="s">
        <v>184</v>
      </c>
      <c r="AE48" s="39"/>
      <c r="AG48" s="53" t="s">
        <v>183</v>
      </c>
      <c r="AH48" s="54" t="s">
        <v>163</v>
      </c>
      <c r="AI48" s="130">
        <v>2</v>
      </c>
      <c r="AJ48" s="77"/>
      <c r="AK48" s="135" t="s">
        <v>185</v>
      </c>
      <c r="AL48" s="136" t="s">
        <v>185</v>
      </c>
      <c r="AM48" s="136" t="s">
        <v>185</v>
      </c>
      <c r="AN48" s="136" t="s">
        <v>185</v>
      </c>
      <c r="AO48" s="136" t="s">
        <v>185</v>
      </c>
      <c r="AP48" s="136" t="s">
        <v>185</v>
      </c>
      <c r="AQ48" s="136" t="s">
        <v>185</v>
      </c>
      <c r="AR48" s="136" t="s">
        <v>185</v>
      </c>
      <c r="AS48" s="136" t="s">
        <v>185</v>
      </c>
      <c r="AT48" s="136" t="s">
        <v>185</v>
      </c>
      <c r="AU48" s="136" t="s">
        <v>185</v>
      </c>
      <c r="AV48" s="136" t="s">
        <v>185</v>
      </c>
      <c r="AW48" s="136" t="s">
        <v>185</v>
      </c>
      <c r="AX48" s="136" t="s">
        <v>185</v>
      </c>
      <c r="AY48" s="136" t="s">
        <v>185</v>
      </c>
      <c r="AZ48" s="136" t="s">
        <v>185</v>
      </c>
      <c r="BA48" s="136" t="s">
        <v>185</v>
      </c>
      <c r="BB48" s="136" t="s">
        <v>185</v>
      </c>
      <c r="BC48" s="136" t="s">
        <v>185</v>
      </c>
      <c r="BD48" s="136" t="s">
        <v>185</v>
      </c>
      <c r="BE48" s="136" t="s">
        <v>185</v>
      </c>
      <c r="BF48" s="136" t="s">
        <v>185</v>
      </c>
      <c r="BG48" s="137" t="s">
        <v>185</v>
      </c>
      <c r="BI48" s="59" t="s">
        <v>184</v>
      </c>
    </row>
    <row r="49" spans="1:61" s="41" customFormat="1" ht="20.25" customHeight="1" x14ac:dyDescent="0.3">
      <c r="A49" s="35"/>
      <c r="B49" s="53" t="s">
        <v>186</v>
      </c>
      <c r="C49" s="54" t="s">
        <v>163</v>
      </c>
      <c r="D49" s="130">
        <v>2</v>
      </c>
      <c r="E49" s="39"/>
      <c r="F49" s="131">
        <f t="shared" ref="F49:AB49" si="7" xml:space="preserve"> IF(E31=0,0,F31 / E31 -1)</f>
        <v>2.428722280887019E-2</v>
      </c>
      <c r="G49" s="132">
        <f t="shared" si="7"/>
        <v>1.8556701030927769E-2</v>
      </c>
      <c r="H49" s="132">
        <f t="shared" si="7"/>
        <v>1.1133603238866474E-2</v>
      </c>
      <c r="I49" s="132">
        <f t="shared" si="7"/>
        <v>4.0040040040039138E-3</v>
      </c>
      <c r="J49" s="132">
        <f t="shared" si="7"/>
        <v>1.4955134596211339E-2</v>
      </c>
      <c r="K49" s="132">
        <f t="shared" si="7"/>
        <v>2.8487229862475427E-2</v>
      </c>
      <c r="L49" s="133">
        <f t="shared" si="7"/>
        <v>2.1012416427889313E-2</v>
      </c>
      <c r="M49" s="133">
        <f t="shared" si="7"/>
        <v>1.4967259120673537E-2</v>
      </c>
      <c r="N49" s="133">
        <f t="shared" si="7"/>
        <v>5.5299539170505785E-3</v>
      </c>
      <c r="O49" s="133">
        <f t="shared" si="7"/>
        <v>4.5829514207149424E-2</v>
      </c>
      <c r="P49" s="133">
        <f t="shared" si="7"/>
        <v>9.3777388255915861E-2</v>
      </c>
      <c r="Q49" s="133">
        <f t="shared" si="7"/>
        <v>4.0000000000000036E-2</v>
      </c>
      <c r="R49" s="133">
        <f t="shared" si="7"/>
        <v>2.4999999999999911E-2</v>
      </c>
      <c r="S49" s="133">
        <f t="shared" si="7"/>
        <v>2.0000000000000018E-2</v>
      </c>
      <c r="T49" s="133">
        <f t="shared" si="7"/>
        <v>2.0000000000000018E-2</v>
      </c>
      <c r="U49" s="133">
        <f t="shared" si="7"/>
        <v>2.0000000000000018E-2</v>
      </c>
      <c r="V49" s="133">
        <f t="shared" si="7"/>
        <v>2.0000000000000018E-2</v>
      </c>
      <c r="W49" s="133">
        <f t="shared" si="7"/>
        <v>2.0000000000000018E-2</v>
      </c>
      <c r="X49" s="133">
        <f t="shared" si="7"/>
        <v>2.0000000000000018E-2</v>
      </c>
      <c r="Y49" s="133">
        <f t="shared" si="7"/>
        <v>2.0000000000000018E-2</v>
      </c>
      <c r="Z49" s="133">
        <f t="shared" si="7"/>
        <v>2.0000000000000018E-2</v>
      </c>
      <c r="AA49" s="133">
        <f t="shared" si="7"/>
        <v>2.0000000000000018E-2</v>
      </c>
      <c r="AB49" s="134">
        <f t="shared" si="7"/>
        <v>2.0000000000000018E-2</v>
      </c>
      <c r="AC49" s="39"/>
      <c r="AD49" s="59" t="s">
        <v>187</v>
      </c>
      <c r="AE49" s="39"/>
      <c r="AG49" s="53" t="s">
        <v>186</v>
      </c>
      <c r="AH49" s="54" t="s">
        <v>163</v>
      </c>
      <c r="AI49" s="130">
        <v>2</v>
      </c>
      <c r="AJ49" s="77"/>
      <c r="AK49" s="135" t="s">
        <v>188</v>
      </c>
      <c r="AL49" s="136" t="s">
        <v>188</v>
      </c>
      <c r="AM49" s="136" t="s">
        <v>188</v>
      </c>
      <c r="AN49" s="136" t="s">
        <v>188</v>
      </c>
      <c r="AO49" s="136" t="s">
        <v>188</v>
      </c>
      <c r="AP49" s="136" t="s">
        <v>188</v>
      </c>
      <c r="AQ49" s="136" t="s">
        <v>188</v>
      </c>
      <c r="AR49" s="136" t="s">
        <v>188</v>
      </c>
      <c r="AS49" s="136" t="s">
        <v>188</v>
      </c>
      <c r="AT49" s="136" t="s">
        <v>188</v>
      </c>
      <c r="AU49" s="136" t="s">
        <v>188</v>
      </c>
      <c r="AV49" s="136" t="s">
        <v>188</v>
      </c>
      <c r="AW49" s="136" t="s">
        <v>188</v>
      </c>
      <c r="AX49" s="136" t="s">
        <v>188</v>
      </c>
      <c r="AY49" s="136" t="s">
        <v>188</v>
      </c>
      <c r="AZ49" s="136" t="s">
        <v>188</v>
      </c>
      <c r="BA49" s="136" t="s">
        <v>188</v>
      </c>
      <c r="BB49" s="136" t="s">
        <v>188</v>
      </c>
      <c r="BC49" s="136" t="s">
        <v>188</v>
      </c>
      <c r="BD49" s="136" t="s">
        <v>188</v>
      </c>
      <c r="BE49" s="136" t="s">
        <v>188</v>
      </c>
      <c r="BF49" s="136" t="s">
        <v>188</v>
      </c>
      <c r="BG49" s="137" t="s">
        <v>188</v>
      </c>
      <c r="BI49" s="59" t="s">
        <v>187</v>
      </c>
    </row>
    <row r="50" spans="1:61" s="41" customFormat="1" ht="20.25" customHeight="1" x14ac:dyDescent="0.3">
      <c r="A50" s="83"/>
      <c r="B50" s="53" t="s">
        <v>189</v>
      </c>
      <c r="C50" s="54" t="s">
        <v>163</v>
      </c>
      <c r="D50" s="130">
        <v>2</v>
      </c>
      <c r="E50" s="39"/>
      <c r="F50" s="131">
        <f t="shared" ref="F50:AB50" si="8" xml:space="preserve"> IF(E43=0,0,F43 / E43 -1)</f>
        <v>2.4123000795263305E-2</v>
      </c>
      <c r="G50" s="132">
        <f t="shared" si="8"/>
        <v>2.088006902502193E-2</v>
      </c>
      <c r="H50" s="132">
        <f t="shared" si="8"/>
        <v>1.1409736308316099E-2</v>
      </c>
      <c r="I50" s="132">
        <f t="shared" si="8"/>
        <v>4.4288459931480784E-3</v>
      </c>
      <c r="J50" s="132">
        <f t="shared" si="8"/>
        <v>1.3727121464226277E-2</v>
      </c>
      <c r="K50" s="132">
        <f t="shared" si="8"/>
        <v>2.6343865408288814E-2</v>
      </c>
      <c r="L50" s="133">
        <f t="shared" si="8"/>
        <v>2.1269790500559882E-2</v>
      </c>
      <c r="M50" s="133">
        <f t="shared" si="8"/>
        <v>1.6990291262135582E-2</v>
      </c>
      <c r="N50" s="133">
        <f t="shared" si="8"/>
        <v>8.0067749634311625E-3</v>
      </c>
      <c r="O50" s="133">
        <f t="shared" si="8"/>
        <v>3.6737187810280236E-2</v>
      </c>
      <c r="P50" s="133">
        <f t="shared" si="8"/>
        <v>8.7741270075143429E-2</v>
      </c>
      <c r="Q50" s="133">
        <f t="shared" si="8"/>
        <v>5.2030138841856033E-2</v>
      </c>
      <c r="R50" s="133">
        <f t="shared" si="8"/>
        <v>2.3742031999150148E-2</v>
      </c>
      <c r="S50" s="133">
        <f t="shared" si="8"/>
        <v>1.9999999999999796E-2</v>
      </c>
      <c r="T50" s="133">
        <f t="shared" si="8"/>
        <v>2.000000000000024E-2</v>
      </c>
      <c r="U50" s="133">
        <f t="shared" si="8"/>
        <v>1.9999999999999796E-2</v>
      </c>
      <c r="V50" s="133">
        <f t="shared" si="8"/>
        <v>2.0000000000000018E-2</v>
      </c>
      <c r="W50" s="133">
        <f t="shared" si="8"/>
        <v>2.0000000000000018E-2</v>
      </c>
      <c r="X50" s="133">
        <f t="shared" si="8"/>
        <v>1.9999999999999796E-2</v>
      </c>
      <c r="Y50" s="133">
        <f t="shared" si="8"/>
        <v>2.0000000000000018E-2</v>
      </c>
      <c r="Z50" s="133">
        <f t="shared" si="8"/>
        <v>2.000000000000024E-2</v>
      </c>
      <c r="AA50" s="133">
        <f t="shared" si="8"/>
        <v>1.9999999999999796E-2</v>
      </c>
      <c r="AB50" s="134">
        <f t="shared" si="8"/>
        <v>2.0000000000000018E-2</v>
      </c>
      <c r="AC50" s="39"/>
      <c r="AD50" s="59" t="s">
        <v>190</v>
      </c>
      <c r="AE50" s="39"/>
      <c r="AG50" s="53" t="s">
        <v>189</v>
      </c>
      <c r="AH50" s="54" t="s">
        <v>163</v>
      </c>
      <c r="AI50" s="130">
        <v>2</v>
      </c>
      <c r="AJ50" s="77"/>
      <c r="AK50" s="135" t="s">
        <v>191</v>
      </c>
      <c r="AL50" s="136" t="s">
        <v>191</v>
      </c>
      <c r="AM50" s="136" t="s">
        <v>191</v>
      </c>
      <c r="AN50" s="136" t="s">
        <v>191</v>
      </c>
      <c r="AO50" s="136" t="s">
        <v>191</v>
      </c>
      <c r="AP50" s="136" t="s">
        <v>191</v>
      </c>
      <c r="AQ50" s="136" t="s">
        <v>191</v>
      </c>
      <c r="AR50" s="136" t="s">
        <v>191</v>
      </c>
      <c r="AS50" s="136" t="s">
        <v>191</v>
      </c>
      <c r="AT50" s="136" t="s">
        <v>191</v>
      </c>
      <c r="AU50" s="136" t="s">
        <v>191</v>
      </c>
      <c r="AV50" s="136" t="s">
        <v>191</v>
      </c>
      <c r="AW50" s="136" t="s">
        <v>191</v>
      </c>
      <c r="AX50" s="136" t="s">
        <v>191</v>
      </c>
      <c r="AY50" s="136" t="s">
        <v>191</v>
      </c>
      <c r="AZ50" s="136" t="s">
        <v>191</v>
      </c>
      <c r="BA50" s="136" t="s">
        <v>191</v>
      </c>
      <c r="BB50" s="136" t="s">
        <v>191</v>
      </c>
      <c r="BC50" s="136" t="s">
        <v>191</v>
      </c>
      <c r="BD50" s="136" t="s">
        <v>191</v>
      </c>
      <c r="BE50" s="136" t="s">
        <v>191</v>
      </c>
      <c r="BF50" s="136" t="s">
        <v>191</v>
      </c>
      <c r="BG50" s="137" t="s">
        <v>191</v>
      </c>
      <c r="BI50" s="59" t="s">
        <v>190</v>
      </c>
    </row>
    <row r="51" spans="1:61" s="41" customFormat="1" ht="20.25" customHeight="1" thickBot="1" x14ac:dyDescent="0.35">
      <c r="A51" s="35"/>
      <c r="B51" s="138" t="s">
        <v>192</v>
      </c>
      <c r="C51" s="139" t="s">
        <v>163</v>
      </c>
      <c r="D51" s="140">
        <v>2</v>
      </c>
      <c r="E51" s="39"/>
      <c r="F51" s="141">
        <f t="shared" ref="F51:AB51" si="9" xml:space="preserve"> IF(E35=0,0,F35 / E35 -1)</f>
        <v>2.515723270440251E-2</v>
      </c>
      <c r="G51" s="142">
        <f t="shared" si="9"/>
        <v>1.5337423312883347E-2</v>
      </c>
      <c r="H51" s="142">
        <f t="shared" si="9"/>
        <v>3.0211480362536403E-3</v>
      </c>
      <c r="I51" s="142">
        <f t="shared" si="9"/>
        <v>8.0321285140563248E-3</v>
      </c>
      <c r="J51" s="142">
        <f t="shared" si="9"/>
        <v>2.2908366533864521E-2</v>
      </c>
      <c r="K51" s="142">
        <f t="shared" si="9"/>
        <v>2.3369036027263812E-2</v>
      </c>
      <c r="L51" s="143">
        <f t="shared" si="9"/>
        <v>1.8078020932445371E-2</v>
      </c>
      <c r="M51" s="143">
        <f t="shared" si="9"/>
        <v>1.495327102803734E-2</v>
      </c>
      <c r="N51" s="143">
        <f t="shared" si="9"/>
        <v>1.0128913443830712E-2</v>
      </c>
      <c r="O51" s="143">
        <f t="shared" si="9"/>
        <v>6.1987237921604432E-2</v>
      </c>
      <c r="P51" s="143">
        <f t="shared" si="9"/>
        <v>8.8412017167381896E-2</v>
      </c>
      <c r="Q51" s="143">
        <f xml:space="preserve"> IF(P35=0,0,Q35 / P35 -1)</f>
        <v>3.0000000000000027E-2</v>
      </c>
      <c r="R51" s="143">
        <f t="shared" si="9"/>
        <v>2.0000000000000018E-2</v>
      </c>
      <c r="S51" s="143">
        <f t="shared" si="9"/>
        <v>2.0000000000000018E-2</v>
      </c>
      <c r="T51" s="143">
        <f t="shared" si="9"/>
        <v>2.0000000000000018E-2</v>
      </c>
      <c r="U51" s="143">
        <f t="shared" si="9"/>
        <v>2.0000000000000018E-2</v>
      </c>
      <c r="V51" s="143">
        <f t="shared" si="9"/>
        <v>2.0000000000000018E-2</v>
      </c>
      <c r="W51" s="143">
        <f t="shared" si="9"/>
        <v>2.0000000000000018E-2</v>
      </c>
      <c r="X51" s="143">
        <f t="shared" si="9"/>
        <v>2.0000000000000018E-2</v>
      </c>
      <c r="Y51" s="143">
        <f t="shared" si="9"/>
        <v>2.0000000000000018E-2</v>
      </c>
      <c r="Z51" s="143">
        <f t="shared" si="9"/>
        <v>2.0000000000000018E-2</v>
      </c>
      <c r="AA51" s="143">
        <f t="shared" si="9"/>
        <v>2.0000000000000018E-2</v>
      </c>
      <c r="AB51" s="144">
        <f t="shared" si="9"/>
        <v>2.0000000000000018E-2</v>
      </c>
      <c r="AC51" s="39"/>
      <c r="AD51" s="145" t="s">
        <v>193</v>
      </c>
      <c r="AE51" s="39"/>
      <c r="AG51" s="138" t="s">
        <v>192</v>
      </c>
      <c r="AH51" s="139" t="s">
        <v>163</v>
      </c>
      <c r="AI51" s="140">
        <v>2</v>
      </c>
      <c r="AJ51" s="77"/>
      <c r="AK51" s="146" t="s">
        <v>194</v>
      </c>
      <c r="AL51" s="147" t="s">
        <v>194</v>
      </c>
      <c r="AM51" s="147" t="s">
        <v>194</v>
      </c>
      <c r="AN51" s="147" t="s">
        <v>194</v>
      </c>
      <c r="AO51" s="147" t="s">
        <v>194</v>
      </c>
      <c r="AP51" s="147" t="s">
        <v>194</v>
      </c>
      <c r="AQ51" s="147" t="s">
        <v>194</v>
      </c>
      <c r="AR51" s="147" t="s">
        <v>194</v>
      </c>
      <c r="AS51" s="147" t="s">
        <v>194</v>
      </c>
      <c r="AT51" s="147" t="s">
        <v>194</v>
      </c>
      <c r="AU51" s="147" t="s">
        <v>194</v>
      </c>
      <c r="AV51" s="147" t="s">
        <v>194</v>
      </c>
      <c r="AW51" s="147" t="s">
        <v>194</v>
      </c>
      <c r="AX51" s="147" t="s">
        <v>194</v>
      </c>
      <c r="AY51" s="147" t="s">
        <v>194</v>
      </c>
      <c r="AZ51" s="147" t="s">
        <v>194</v>
      </c>
      <c r="BA51" s="147" t="s">
        <v>194</v>
      </c>
      <c r="BB51" s="147" t="s">
        <v>194</v>
      </c>
      <c r="BC51" s="147" t="s">
        <v>194</v>
      </c>
      <c r="BD51" s="147" t="s">
        <v>194</v>
      </c>
      <c r="BE51" s="147" t="s">
        <v>194</v>
      </c>
      <c r="BF51" s="147" t="s">
        <v>194</v>
      </c>
      <c r="BG51" s="148" t="s">
        <v>194</v>
      </c>
      <c r="BI51" s="145" t="s">
        <v>193</v>
      </c>
    </row>
    <row r="52" spans="1:61" s="41" customFormat="1" ht="20.25" customHeight="1" thickBot="1" x14ac:dyDescent="0.35">
      <c r="A52" s="35"/>
      <c r="B52" s="149" t="s">
        <v>195</v>
      </c>
      <c r="C52" s="150" t="s">
        <v>163</v>
      </c>
      <c r="D52" s="151">
        <v>2</v>
      </c>
      <c r="E52" s="39"/>
      <c r="F52" s="152">
        <f t="shared" ref="F52:AB52" si="10">F47 - F50</f>
        <v>6.7747907148660858E-3</v>
      </c>
      <c r="G52" s="153">
        <f t="shared" si="10"/>
        <v>7.967722262740784E-3</v>
      </c>
      <c r="H52" s="153">
        <f t="shared" si="10"/>
        <v>8.1877213188026321E-3</v>
      </c>
      <c r="I52" s="153">
        <f t="shared" si="10"/>
        <v>6.3503747860726989E-3</v>
      </c>
      <c r="J52" s="153">
        <f t="shared" si="10"/>
        <v>7.6977789597749702E-3</v>
      </c>
      <c r="K52" s="153">
        <f t="shared" si="10"/>
        <v>1.1078695049587139E-2</v>
      </c>
      <c r="L52" s="154">
        <f t="shared" si="10"/>
        <v>9.2858492581475716E-3</v>
      </c>
      <c r="M52" s="154">
        <f t="shared" si="10"/>
        <v>8.8943456175889501E-3</v>
      </c>
      <c r="N52" s="154">
        <f t="shared" si="10"/>
        <v>4.1215617627781143E-3</v>
      </c>
      <c r="O52" s="154">
        <f t="shared" si="10"/>
        <v>2.1024851849776205E-2</v>
      </c>
      <c r="P52" s="154">
        <f t="shared" si="10"/>
        <v>4.099811769635564E-2</v>
      </c>
      <c r="Q52" s="154">
        <f t="shared" si="10"/>
        <v>2.6383826896292373E-2</v>
      </c>
      <c r="R52" s="154">
        <f t="shared" si="10"/>
        <v>1.413341847387195E-2</v>
      </c>
      <c r="S52" s="154">
        <f t="shared" si="10"/>
        <v>-1.0199999999999998</v>
      </c>
      <c r="T52" s="154">
        <f t="shared" si="10"/>
        <v>-2.000000000000024E-2</v>
      </c>
      <c r="U52" s="154">
        <f t="shared" si="10"/>
        <v>-1.9999999999999796E-2</v>
      </c>
      <c r="V52" s="154">
        <f t="shared" si="10"/>
        <v>-2.0000000000000018E-2</v>
      </c>
      <c r="W52" s="154">
        <f t="shared" si="10"/>
        <v>-2.0000000000000018E-2</v>
      </c>
      <c r="X52" s="154">
        <f t="shared" si="10"/>
        <v>-1.9999999999999796E-2</v>
      </c>
      <c r="Y52" s="154">
        <f t="shared" si="10"/>
        <v>-2.0000000000000018E-2</v>
      </c>
      <c r="Z52" s="154">
        <f t="shared" si="10"/>
        <v>-2.000000000000024E-2</v>
      </c>
      <c r="AA52" s="154">
        <f t="shared" si="10"/>
        <v>-1.9999999999999796E-2</v>
      </c>
      <c r="AB52" s="155">
        <f t="shared" si="10"/>
        <v>-2.0000000000000018E-2</v>
      </c>
      <c r="AC52" s="39"/>
      <c r="AD52" s="156" t="s">
        <v>196</v>
      </c>
      <c r="AE52" s="39"/>
      <c r="AG52" s="149" t="s">
        <v>195</v>
      </c>
      <c r="AH52" s="150" t="s">
        <v>163</v>
      </c>
      <c r="AI52" s="151">
        <v>2</v>
      </c>
      <c r="AJ52" s="77"/>
      <c r="AK52" s="157" t="s">
        <v>197</v>
      </c>
      <c r="AL52" s="158" t="s">
        <v>197</v>
      </c>
      <c r="AM52" s="158" t="s">
        <v>197</v>
      </c>
      <c r="AN52" s="158" t="s">
        <v>197</v>
      </c>
      <c r="AO52" s="158" t="s">
        <v>197</v>
      </c>
      <c r="AP52" s="158" t="s">
        <v>197</v>
      </c>
      <c r="AQ52" s="158" t="s">
        <v>197</v>
      </c>
      <c r="AR52" s="158" t="s">
        <v>197</v>
      </c>
      <c r="AS52" s="158" t="s">
        <v>197</v>
      </c>
      <c r="AT52" s="158" t="s">
        <v>197</v>
      </c>
      <c r="AU52" s="158" t="s">
        <v>197</v>
      </c>
      <c r="AV52" s="158" t="s">
        <v>197</v>
      </c>
      <c r="AW52" s="158" t="s">
        <v>197</v>
      </c>
      <c r="AX52" s="158" t="s">
        <v>197</v>
      </c>
      <c r="AY52" s="158" t="s">
        <v>197</v>
      </c>
      <c r="AZ52" s="158" t="s">
        <v>197</v>
      </c>
      <c r="BA52" s="158" t="s">
        <v>197</v>
      </c>
      <c r="BB52" s="158" t="s">
        <v>197</v>
      </c>
      <c r="BC52" s="158" t="s">
        <v>197</v>
      </c>
      <c r="BD52" s="158" t="s">
        <v>197</v>
      </c>
      <c r="BE52" s="158" t="s">
        <v>197</v>
      </c>
      <c r="BF52" s="158" t="s">
        <v>197</v>
      </c>
      <c r="BG52" s="159" t="s">
        <v>197</v>
      </c>
      <c r="BI52" s="156" t="s">
        <v>196</v>
      </c>
    </row>
    <row r="53" spans="1:61" s="41" customFormat="1" ht="15" customHeight="1" thickTop="1" thickBot="1" x14ac:dyDescent="0.35">
      <c r="A53" s="3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G53" s="39"/>
      <c r="AH53" s="39"/>
      <c r="AI53" s="39"/>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I53" s="39"/>
    </row>
    <row r="54" spans="1:61" s="41" customFormat="1" ht="20.25" customHeight="1" thickTop="1" thickBot="1" x14ac:dyDescent="0.35">
      <c r="A54" s="35"/>
      <c r="B54" s="43" t="s">
        <v>198</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E54" s="39"/>
      <c r="AG54" s="43" t="s">
        <v>198</v>
      </c>
      <c r="AH54" s="39"/>
      <c r="AI54" s="39"/>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row>
    <row r="55" spans="1:61" s="41" customFormat="1" ht="20.25" customHeight="1" thickTop="1" x14ac:dyDescent="0.3">
      <c r="A55" s="35"/>
      <c r="B55" s="160" t="s">
        <v>199</v>
      </c>
      <c r="C55" s="161"/>
      <c r="D55" s="162"/>
      <c r="E55" s="39"/>
      <c r="F55" s="39"/>
      <c r="G55" s="39"/>
      <c r="H55" s="39"/>
      <c r="I55" s="39"/>
      <c r="J55" s="39"/>
      <c r="K55" s="39"/>
      <c r="L55" s="39"/>
      <c r="M55" s="39"/>
      <c r="N55" s="163"/>
      <c r="O55" s="164"/>
      <c r="P55" s="164"/>
      <c r="Q55" s="164"/>
      <c r="R55" s="164"/>
      <c r="S55" s="164"/>
      <c r="T55" s="164"/>
      <c r="U55" s="164"/>
      <c r="V55" s="164"/>
      <c r="W55" s="164"/>
      <c r="X55" s="164"/>
      <c r="Y55" s="164"/>
      <c r="Z55" s="164"/>
      <c r="AA55" s="164"/>
      <c r="AB55" s="165"/>
      <c r="AC55" s="39"/>
      <c r="AD55" s="166"/>
      <c r="AE55" s="39"/>
      <c r="AG55" s="160" t="s">
        <v>199</v>
      </c>
      <c r="AH55" s="161"/>
      <c r="AI55" s="162"/>
      <c r="AJ55" s="77"/>
      <c r="AK55" s="77"/>
      <c r="AL55" s="77"/>
      <c r="AM55" s="77"/>
      <c r="AN55" s="77"/>
      <c r="AO55" s="77"/>
      <c r="AP55" s="77"/>
      <c r="AQ55" s="77"/>
      <c r="AR55" s="77"/>
      <c r="AS55" s="167"/>
      <c r="AT55" s="168"/>
      <c r="AU55" s="168"/>
      <c r="AV55" s="168"/>
      <c r="AW55" s="168"/>
      <c r="AX55" s="168"/>
      <c r="AY55" s="168"/>
      <c r="AZ55" s="168"/>
      <c r="BA55" s="168"/>
      <c r="BB55" s="168"/>
      <c r="BC55" s="168"/>
      <c r="BD55" s="168"/>
      <c r="BE55" s="168"/>
      <c r="BF55" s="168"/>
      <c r="BG55" s="169"/>
      <c r="BI55" s="166"/>
    </row>
    <row r="56" spans="1:61" s="41" customFormat="1" ht="20.25" customHeight="1" thickBot="1" x14ac:dyDescent="0.35">
      <c r="A56" s="83"/>
      <c r="B56" s="64" t="s">
        <v>200</v>
      </c>
      <c r="C56" s="65" t="s">
        <v>163</v>
      </c>
      <c r="D56" s="102">
        <v>2</v>
      </c>
      <c r="E56" s="39"/>
      <c r="F56" s="39"/>
      <c r="G56" s="39"/>
      <c r="H56" s="39"/>
      <c r="I56" s="39"/>
      <c r="J56" s="39"/>
      <c r="K56" s="39"/>
      <c r="L56" s="39"/>
      <c r="M56" s="39"/>
      <c r="N56" s="103">
        <v>0.02</v>
      </c>
      <c r="O56" s="104">
        <v>0.02</v>
      </c>
      <c r="P56" s="104">
        <v>0.02</v>
      </c>
      <c r="Q56" s="104">
        <v>0.02</v>
      </c>
      <c r="R56" s="104">
        <v>0.02</v>
      </c>
      <c r="S56" s="104">
        <v>0.02</v>
      </c>
      <c r="T56" s="104">
        <v>0.02</v>
      </c>
      <c r="U56" s="104">
        <v>0.02</v>
      </c>
      <c r="V56" s="104">
        <v>0.02</v>
      </c>
      <c r="W56" s="104">
        <v>0.02</v>
      </c>
      <c r="X56" s="104">
        <v>0.02</v>
      </c>
      <c r="Y56" s="104">
        <v>0.02</v>
      </c>
      <c r="Z56" s="104">
        <v>0.02</v>
      </c>
      <c r="AA56" s="104">
        <v>0.02</v>
      </c>
      <c r="AB56" s="105">
        <v>0.02</v>
      </c>
      <c r="AC56" s="39"/>
      <c r="AD56" s="70" t="s">
        <v>201</v>
      </c>
      <c r="AE56" s="39"/>
      <c r="AG56" s="64" t="s">
        <v>200</v>
      </c>
      <c r="AH56" s="65" t="s">
        <v>163</v>
      </c>
      <c r="AI56" s="102">
        <v>2</v>
      </c>
      <c r="AJ56" s="77"/>
      <c r="AK56" s="77"/>
      <c r="AL56" s="77"/>
      <c r="AM56" s="77"/>
      <c r="AN56" s="77"/>
      <c r="AO56" s="77"/>
      <c r="AP56" s="77"/>
      <c r="AQ56" s="77"/>
      <c r="AR56" s="77"/>
      <c r="AS56" s="107" t="s">
        <v>202</v>
      </c>
      <c r="AT56" s="108" t="s">
        <v>202</v>
      </c>
      <c r="AU56" s="108" t="s">
        <v>202</v>
      </c>
      <c r="AV56" s="108" t="s">
        <v>202</v>
      </c>
      <c r="AW56" s="108" t="s">
        <v>202</v>
      </c>
      <c r="AX56" s="108" t="s">
        <v>202</v>
      </c>
      <c r="AY56" s="108" t="s">
        <v>202</v>
      </c>
      <c r="AZ56" s="108" t="s">
        <v>202</v>
      </c>
      <c r="BA56" s="108" t="s">
        <v>202</v>
      </c>
      <c r="BB56" s="108" t="s">
        <v>202</v>
      </c>
      <c r="BC56" s="108" t="s">
        <v>202</v>
      </c>
      <c r="BD56" s="108" t="s">
        <v>202</v>
      </c>
      <c r="BE56" s="108" t="s">
        <v>202</v>
      </c>
      <c r="BF56" s="108" t="s">
        <v>202</v>
      </c>
      <c r="BG56" s="109" t="s">
        <v>202</v>
      </c>
      <c r="BI56" s="70" t="s">
        <v>201</v>
      </c>
    </row>
    <row r="57" spans="1:61" ht="20.25" customHeight="1" thickTop="1" x14ac:dyDescent="0.25"/>
  </sheetData>
  <sheetProtection algorithmName="SHA-512" hashValue="FO4UXAWaYFsEEIx5IaE/BuHyjt7sUxoJfdzTbBDpov8kKbajDYZxmyj4K/3xyLcXfUYuav6aHawFex8quza9Qw==" saltValue="ocBWmVWNsIm9KDxlyz4MTA==" spinCount="100000" sheet="1" formatCells="0" formatColumns="0" formatRows="0" insertHyperlink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69BD2-DBE5-4AD3-AB66-CC0C0D3107DA}">
  <sheetPr>
    <tabColor rgb="FF0070C0"/>
    <pageSetUpPr fitToPage="1"/>
  </sheetPr>
  <dimension ref="A1:BV31"/>
  <sheetViews>
    <sheetView zoomScale="70" zoomScaleNormal="70" workbookViewId="0">
      <pane xSplit="2" ySplit="10" topLeftCell="C11" activePane="bottomRight" state="frozen"/>
      <selection pane="topRight" activeCell="C1" sqref="C1"/>
      <selection pane="bottomLeft" activeCell="A11" sqref="A11"/>
      <selection pane="bottomRight" activeCell="B9" sqref="B9"/>
    </sheetView>
  </sheetViews>
  <sheetFormatPr defaultColWidth="9.5546875" defaultRowHeight="20.25" customHeight="1" x14ac:dyDescent="0.25"/>
  <cols>
    <col min="1" max="1" width="1.6640625" style="175" customWidth="1"/>
    <col min="2" max="2" width="41.33203125" style="175" customWidth="1"/>
    <col min="3" max="32" width="15" style="175" customWidth="1"/>
    <col min="33" max="33" width="3.44140625" style="175" customWidth="1"/>
    <col min="34" max="34" width="11.6640625" style="175" customWidth="1"/>
    <col min="35" max="35" width="3.44140625" style="175" customWidth="1"/>
    <col min="36" max="36" width="11.6640625" style="175" customWidth="1"/>
    <col min="37" max="38" width="9.5546875" style="175"/>
    <col min="39" max="39" width="41.33203125" style="175" customWidth="1"/>
    <col min="40" max="49" width="27.33203125" style="175" customWidth="1"/>
    <col min="50" max="50" width="24" style="175" bestFit="1" customWidth="1"/>
    <col min="51" max="51" width="21.6640625" style="175" bestFit="1" customWidth="1"/>
    <col min="52" max="52" width="21.33203125" style="175" bestFit="1" customWidth="1"/>
    <col min="53" max="53" width="21.6640625" style="175" bestFit="1" customWidth="1"/>
    <col min="54" max="54" width="23.33203125" style="175" bestFit="1" customWidth="1"/>
    <col min="55" max="55" width="22.33203125" style="175" bestFit="1" customWidth="1"/>
    <col min="56" max="56" width="21.33203125" style="175" bestFit="1" customWidth="1"/>
    <col min="57" max="57" width="23.6640625" style="175" bestFit="1" customWidth="1"/>
    <col min="58" max="58" width="20.6640625" style="175" bestFit="1" customWidth="1"/>
    <col min="59" max="60" width="24" style="175" bestFit="1" customWidth="1"/>
    <col min="61" max="61" width="21.6640625" style="175" bestFit="1" customWidth="1"/>
    <col min="62" max="62" width="21.33203125" style="175" bestFit="1" customWidth="1"/>
    <col min="63" max="63" width="21.6640625" style="175" bestFit="1" customWidth="1"/>
    <col min="64" max="64" width="23.33203125" style="175" bestFit="1" customWidth="1"/>
    <col min="65" max="65" width="22.33203125" style="175" bestFit="1" customWidth="1"/>
    <col min="66" max="66" width="21.33203125" style="175" bestFit="1" customWidth="1"/>
    <col min="67" max="67" width="23.6640625" style="175" bestFit="1" customWidth="1"/>
    <col min="68" max="68" width="20.6640625" style="175" bestFit="1" customWidth="1"/>
    <col min="69" max="69" width="24" style="175" bestFit="1" customWidth="1"/>
    <col min="70" max="70" width="3.44140625" style="175" customWidth="1"/>
    <col min="71" max="71" width="11.6640625" style="175" customWidth="1"/>
    <col min="72" max="72" width="3.44140625" style="175" customWidth="1"/>
    <col min="73" max="73" width="11.6640625" style="175" customWidth="1"/>
    <col min="74" max="16384" width="9.5546875" style="175"/>
  </cols>
  <sheetData>
    <row r="1" spans="1:74" ht="20.25" customHeight="1" x14ac:dyDescent="0.4">
      <c r="A1" s="171"/>
      <c r="B1" s="295" t="s">
        <v>203</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171"/>
      <c r="AM1" s="172" t="s">
        <v>55</v>
      </c>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4"/>
    </row>
    <row r="2" spans="1:74" ht="19.2" x14ac:dyDescent="0.35">
      <c r="A2" s="171"/>
      <c r="B2" s="295" t="s">
        <v>204</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row>
    <row r="3" spans="1:74" ht="20.25" customHeight="1" x14ac:dyDescent="0.35">
      <c r="A3" s="171"/>
      <c r="B3" s="176" t="s">
        <v>205</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7"/>
      <c r="AL3" s="171"/>
      <c r="AM3" s="176" t="s">
        <v>205</v>
      </c>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8"/>
    </row>
    <row r="4" spans="1:74" ht="15" customHeight="1" thickBot="1" x14ac:dyDescent="0.3">
      <c r="A4" s="171"/>
      <c r="B4" s="179"/>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row>
    <row r="5" spans="1:74" ht="20.25" customHeight="1" thickTop="1" x14ac:dyDescent="0.25">
      <c r="A5" s="180"/>
      <c r="B5" s="181" t="s">
        <v>58</v>
      </c>
      <c r="C5" s="182" t="s">
        <v>206</v>
      </c>
      <c r="D5" s="182" t="s">
        <v>206</v>
      </c>
      <c r="E5" s="182" t="s">
        <v>206</v>
      </c>
      <c r="F5" s="182" t="s">
        <v>207</v>
      </c>
      <c r="G5" s="182" t="s">
        <v>208</v>
      </c>
      <c r="H5" s="182" t="s">
        <v>208</v>
      </c>
      <c r="I5" s="182" t="s">
        <v>208</v>
      </c>
      <c r="J5" s="182" t="s">
        <v>208</v>
      </c>
      <c r="K5" s="182" t="s">
        <v>163</v>
      </c>
      <c r="L5" s="182" t="s">
        <v>208</v>
      </c>
      <c r="M5" s="182" t="s">
        <v>206</v>
      </c>
      <c r="N5" s="182" t="s">
        <v>206</v>
      </c>
      <c r="O5" s="182" t="s">
        <v>206</v>
      </c>
      <c r="P5" s="182" t="s">
        <v>207</v>
      </c>
      <c r="Q5" s="182" t="s">
        <v>208</v>
      </c>
      <c r="R5" s="182" t="s">
        <v>208</v>
      </c>
      <c r="S5" s="182" t="s">
        <v>208</v>
      </c>
      <c r="T5" s="182" t="s">
        <v>208</v>
      </c>
      <c r="U5" s="182" t="s">
        <v>163</v>
      </c>
      <c r="V5" s="182" t="s">
        <v>208</v>
      </c>
      <c r="W5" s="182" t="s">
        <v>206</v>
      </c>
      <c r="X5" s="182" t="s">
        <v>206</v>
      </c>
      <c r="Y5" s="182" t="s">
        <v>206</v>
      </c>
      <c r="Z5" s="182" t="s">
        <v>207</v>
      </c>
      <c r="AA5" s="182" t="s">
        <v>208</v>
      </c>
      <c r="AB5" s="182" t="s">
        <v>208</v>
      </c>
      <c r="AC5" s="182" t="s">
        <v>208</v>
      </c>
      <c r="AD5" s="182" t="s">
        <v>208</v>
      </c>
      <c r="AE5" s="182" t="s">
        <v>163</v>
      </c>
      <c r="AF5" s="183" t="s">
        <v>208</v>
      </c>
      <c r="AG5" s="180"/>
      <c r="AH5" s="286" t="s">
        <v>79</v>
      </c>
      <c r="AI5" s="180"/>
      <c r="AJ5" s="286" t="s">
        <v>209</v>
      </c>
      <c r="AK5" s="184"/>
      <c r="AL5" s="184"/>
      <c r="AM5" s="181" t="s">
        <v>58</v>
      </c>
      <c r="AN5" s="182" t="s">
        <v>206</v>
      </c>
      <c r="AO5" s="182" t="s">
        <v>206</v>
      </c>
      <c r="AP5" s="182" t="s">
        <v>206</v>
      </c>
      <c r="AQ5" s="182" t="s">
        <v>207</v>
      </c>
      <c r="AR5" s="182" t="s">
        <v>208</v>
      </c>
      <c r="AS5" s="182" t="s">
        <v>208</v>
      </c>
      <c r="AT5" s="182" t="s">
        <v>208</v>
      </c>
      <c r="AU5" s="182" t="s">
        <v>208</v>
      </c>
      <c r="AV5" s="182" t="s">
        <v>163</v>
      </c>
      <c r="AW5" s="182" t="s">
        <v>208</v>
      </c>
      <c r="AX5" s="182" t="s">
        <v>206</v>
      </c>
      <c r="AY5" s="182" t="s">
        <v>206</v>
      </c>
      <c r="AZ5" s="182" t="s">
        <v>206</v>
      </c>
      <c r="BA5" s="182" t="s">
        <v>207</v>
      </c>
      <c r="BB5" s="182" t="s">
        <v>208</v>
      </c>
      <c r="BC5" s="182" t="s">
        <v>208</v>
      </c>
      <c r="BD5" s="182" t="s">
        <v>208</v>
      </c>
      <c r="BE5" s="182" t="s">
        <v>208</v>
      </c>
      <c r="BF5" s="182" t="s">
        <v>163</v>
      </c>
      <c r="BG5" s="182" t="s">
        <v>208</v>
      </c>
      <c r="BH5" s="182" t="s">
        <v>206</v>
      </c>
      <c r="BI5" s="182" t="s">
        <v>206</v>
      </c>
      <c r="BJ5" s="182" t="s">
        <v>206</v>
      </c>
      <c r="BK5" s="182" t="s">
        <v>207</v>
      </c>
      <c r="BL5" s="182" t="s">
        <v>208</v>
      </c>
      <c r="BM5" s="182" t="s">
        <v>208</v>
      </c>
      <c r="BN5" s="182" t="s">
        <v>208</v>
      </c>
      <c r="BO5" s="182" t="s">
        <v>208</v>
      </c>
      <c r="BP5" s="182" t="s">
        <v>163</v>
      </c>
      <c r="BQ5" s="183" t="s">
        <v>208</v>
      </c>
      <c r="BR5" s="180"/>
      <c r="BS5" s="286" t="s">
        <v>79</v>
      </c>
      <c r="BT5" s="180"/>
      <c r="BU5" s="286" t="s">
        <v>209</v>
      </c>
      <c r="BV5" s="185"/>
    </row>
    <row r="6" spans="1:74" ht="20.25" customHeight="1" x14ac:dyDescent="0.25">
      <c r="A6" s="180"/>
      <c r="B6" s="186" t="s">
        <v>59</v>
      </c>
      <c r="C6" s="187">
        <v>3</v>
      </c>
      <c r="D6" s="187">
        <v>3</v>
      </c>
      <c r="E6" s="187">
        <v>3</v>
      </c>
      <c r="F6" s="187">
        <v>3</v>
      </c>
      <c r="G6" s="187">
        <v>3</v>
      </c>
      <c r="H6" s="187">
        <v>3</v>
      </c>
      <c r="I6" s="187">
        <v>3</v>
      </c>
      <c r="J6" s="187">
        <v>3</v>
      </c>
      <c r="K6" s="187">
        <v>3</v>
      </c>
      <c r="L6" s="187">
        <v>3</v>
      </c>
      <c r="M6" s="187">
        <v>3</v>
      </c>
      <c r="N6" s="187">
        <v>3</v>
      </c>
      <c r="O6" s="187">
        <v>3</v>
      </c>
      <c r="P6" s="187">
        <v>3</v>
      </c>
      <c r="Q6" s="187">
        <v>3</v>
      </c>
      <c r="R6" s="187">
        <v>3</v>
      </c>
      <c r="S6" s="187">
        <v>3</v>
      </c>
      <c r="T6" s="187">
        <v>3</v>
      </c>
      <c r="U6" s="187">
        <v>3</v>
      </c>
      <c r="V6" s="187">
        <v>3</v>
      </c>
      <c r="W6" s="187">
        <v>3</v>
      </c>
      <c r="X6" s="187">
        <v>3</v>
      </c>
      <c r="Y6" s="187">
        <v>3</v>
      </c>
      <c r="Z6" s="187">
        <v>3</v>
      </c>
      <c r="AA6" s="187">
        <v>3</v>
      </c>
      <c r="AB6" s="187">
        <v>3</v>
      </c>
      <c r="AC6" s="187">
        <v>3</v>
      </c>
      <c r="AD6" s="187">
        <v>3</v>
      </c>
      <c r="AE6" s="187">
        <v>3</v>
      </c>
      <c r="AF6" s="188">
        <v>3</v>
      </c>
      <c r="AG6" s="180"/>
      <c r="AH6" s="296"/>
      <c r="AI6" s="180"/>
      <c r="AJ6" s="296"/>
      <c r="AK6" s="184"/>
      <c r="AL6" s="184"/>
      <c r="AM6" s="186" t="s">
        <v>59</v>
      </c>
      <c r="AN6" s="187">
        <v>3</v>
      </c>
      <c r="AO6" s="187">
        <v>3</v>
      </c>
      <c r="AP6" s="187">
        <v>3</v>
      </c>
      <c r="AQ6" s="187">
        <v>3</v>
      </c>
      <c r="AR6" s="187">
        <v>3</v>
      </c>
      <c r="AS6" s="187">
        <v>3</v>
      </c>
      <c r="AT6" s="187">
        <v>3</v>
      </c>
      <c r="AU6" s="187">
        <v>3</v>
      </c>
      <c r="AV6" s="187">
        <v>3</v>
      </c>
      <c r="AW6" s="187">
        <v>3</v>
      </c>
      <c r="AX6" s="187">
        <v>3</v>
      </c>
      <c r="AY6" s="187">
        <v>3</v>
      </c>
      <c r="AZ6" s="187">
        <v>3</v>
      </c>
      <c r="BA6" s="187">
        <v>3</v>
      </c>
      <c r="BB6" s="187">
        <v>3</v>
      </c>
      <c r="BC6" s="187">
        <v>3</v>
      </c>
      <c r="BD6" s="187">
        <v>3</v>
      </c>
      <c r="BE6" s="187">
        <v>3</v>
      </c>
      <c r="BF6" s="187">
        <v>3</v>
      </c>
      <c r="BG6" s="187">
        <v>3</v>
      </c>
      <c r="BH6" s="187">
        <v>3</v>
      </c>
      <c r="BI6" s="187">
        <v>3</v>
      </c>
      <c r="BJ6" s="187">
        <v>3</v>
      </c>
      <c r="BK6" s="187">
        <v>3</v>
      </c>
      <c r="BL6" s="187">
        <v>3</v>
      </c>
      <c r="BM6" s="187">
        <v>3</v>
      </c>
      <c r="BN6" s="187">
        <v>3</v>
      </c>
      <c r="BO6" s="187">
        <v>3</v>
      </c>
      <c r="BP6" s="187">
        <v>3</v>
      </c>
      <c r="BQ6" s="188">
        <v>3</v>
      </c>
      <c r="BR6" s="180"/>
      <c r="BS6" s="287"/>
      <c r="BT6" s="180"/>
      <c r="BU6" s="287"/>
      <c r="BV6" s="185"/>
    </row>
    <row r="7" spans="1:74" ht="90" x14ac:dyDescent="0.25">
      <c r="A7" s="180"/>
      <c r="B7" s="289" t="s">
        <v>57</v>
      </c>
      <c r="C7" s="187" t="s">
        <v>210</v>
      </c>
      <c r="D7" s="187" t="s">
        <v>211</v>
      </c>
      <c r="E7" s="187" t="s">
        <v>212</v>
      </c>
      <c r="F7" s="187" t="s">
        <v>213</v>
      </c>
      <c r="G7" s="187" t="s">
        <v>214</v>
      </c>
      <c r="H7" s="187" t="s">
        <v>215</v>
      </c>
      <c r="I7" s="187" t="s">
        <v>216</v>
      </c>
      <c r="J7" s="187" t="s">
        <v>217</v>
      </c>
      <c r="K7" s="187" t="s">
        <v>218</v>
      </c>
      <c r="L7" s="187" t="s">
        <v>219</v>
      </c>
      <c r="M7" s="187" t="s">
        <v>210</v>
      </c>
      <c r="N7" s="187" t="s">
        <v>211</v>
      </c>
      <c r="O7" s="187" t="s">
        <v>212</v>
      </c>
      <c r="P7" s="187" t="s">
        <v>213</v>
      </c>
      <c r="Q7" s="187" t="s">
        <v>214</v>
      </c>
      <c r="R7" s="187" t="s">
        <v>215</v>
      </c>
      <c r="S7" s="187" t="s">
        <v>216</v>
      </c>
      <c r="T7" s="187" t="s">
        <v>217</v>
      </c>
      <c r="U7" s="187" t="s">
        <v>218</v>
      </c>
      <c r="V7" s="187" t="s">
        <v>219</v>
      </c>
      <c r="W7" s="187" t="s">
        <v>210</v>
      </c>
      <c r="X7" s="187" t="s">
        <v>211</v>
      </c>
      <c r="Y7" s="187" t="s">
        <v>212</v>
      </c>
      <c r="Z7" s="187" t="s">
        <v>213</v>
      </c>
      <c r="AA7" s="187" t="s">
        <v>214</v>
      </c>
      <c r="AB7" s="187" t="s">
        <v>215</v>
      </c>
      <c r="AC7" s="187" t="s">
        <v>216</v>
      </c>
      <c r="AD7" s="187" t="s">
        <v>217</v>
      </c>
      <c r="AE7" s="187" t="s">
        <v>218</v>
      </c>
      <c r="AF7" s="188" t="s">
        <v>219</v>
      </c>
      <c r="AG7" s="180"/>
      <c r="AH7" s="296"/>
      <c r="AI7" s="180"/>
      <c r="AJ7" s="296"/>
      <c r="AK7" s="184"/>
      <c r="AL7" s="184"/>
      <c r="AM7" s="289" t="s">
        <v>57</v>
      </c>
      <c r="AN7" s="187" t="s">
        <v>210</v>
      </c>
      <c r="AO7" s="187" t="s">
        <v>211</v>
      </c>
      <c r="AP7" s="187" t="s">
        <v>212</v>
      </c>
      <c r="AQ7" s="187" t="s">
        <v>213</v>
      </c>
      <c r="AR7" s="187" t="s">
        <v>214</v>
      </c>
      <c r="AS7" s="187" t="s">
        <v>215</v>
      </c>
      <c r="AT7" s="187" t="s">
        <v>216</v>
      </c>
      <c r="AU7" s="187" t="s">
        <v>217</v>
      </c>
      <c r="AV7" s="187" t="s">
        <v>218</v>
      </c>
      <c r="AW7" s="187" t="s">
        <v>219</v>
      </c>
      <c r="AX7" s="187" t="s">
        <v>210</v>
      </c>
      <c r="AY7" s="187" t="s">
        <v>211</v>
      </c>
      <c r="AZ7" s="187" t="s">
        <v>212</v>
      </c>
      <c r="BA7" s="187" t="s">
        <v>213</v>
      </c>
      <c r="BB7" s="187" t="s">
        <v>214</v>
      </c>
      <c r="BC7" s="187" t="s">
        <v>215</v>
      </c>
      <c r="BD7" s="187" t="s">
        <v>216</v>
      </c>
      <c r="BE7" s="187" t="s">
        <v>217</v>
      </c>
      <c r="BF7" s="187" t="s">
        <v>218</v>
      </c>
      <c r="BG7" s="187" t="s">
        <v>219</v>
      </c>
      <c r="BH7" s="187" t="s">
        <v>210</v>
      </c>
      <c r="BI7" s="187" t="s">
        <v>211</v>
      </c>
      <c r="BJ7" s="187" t="s">
        <v>212</v>
      </c>
      <c r="BK7" s="187" t="s">
        <v>213</v>
      </c>
      <c r="BL7" s="187" t="s">
        <v>214</v>
      </c>
      <c r="BM7" s="187" t="s">
        <v>215</v>
      </c>
      <c r="BN7" s="187" t="s">
        <v>216</v>
      </c>
      <c r="BO7" s="187" t="s">
        <v>217</v>
      </c>
      <c r="BP7" s="187" t="s">
        <v>218</v>
      </c>
      <c r="BQ7" s="188" t="s">
        <v>219</v>
      </c>
      <c r="BR7" s="180"/>
      <c r="BS7" s="287"/>
      <c r="BT7" s="180"/>
      <c r="BU7" s="287"/>
      <c r="BV7" s="185"/>
    </row>
    <row r="8" spans="1:74" ht="20.25" customHeight="1" thickBot="1" x14ac:dyDescent="0.3">
      <c r="A8" s="180"/>
      <c r="B8" s="290"/>
      <c r="C8" s="292" t="s">
        <v>7</v>
      </c>
      <c r="D8" s="293"/>
      <c r="E8" s="293"/>
      <c r="F8" s="293"/>
      <c r="G8" s="293"/>
      <c r="H8" s="293"/>
      <c r="I8" s="293"/>
      <c r="J8" s="293"/>
      <c r="K8" s="293"/>
      <c r="L8" s="294"/>
      <c r="M8" s="292" t="s">
        <v>8</v>
      </c>
      <c r="N8" s="293"/>
      <c r="O8" s="293"/>
      <c r="P8" s="293"/>
      <c r="Q8" s="293"/>
      <c r="R8" s="293"/>
      <c r="S8" s="293"/>
      <c r="T8" s="293"/>
      <c r="U8" s="293"/>
      <c r="V8" s="294"/>
      <c r="W8" s="292" t="s">
        <v>9</v>
      </c>
      <c r="X8" s="293"/>
      <c r="Y8" s="293"/>
      <c r="Z8" s="293"/>
      <c r="AA8" s="293"/>
      <c r="AB8" s="293"/>
      <c r="AC8" s="293"/>
      <c r="AD8" s="293"/>
      <c r="AE8" s="293"/>
      <c r="AF8" s="298"/>
      <c r="AG8" s="180"/>
      <c r="AH8" s="297"/>
      <c r="AI8" s="180"/>
      <c r="AJ8" s="297"/>
      <c r="AK8" s="184"/>
      <c r="AL8" s="184"/>
      <c r="AM8" s="291"/>
      <c r="AN8" s="292" t="s">
        <v>7</v>
      </c>
      <c r="AO8" s="293"/>
      <c r="AP8" s="293"/>
      <c r="AQ8" s="293"/>
      <c r="AR8" s="293"/>
      <c r="AS8" s="293"/>
      <c r="AT8" s="293"/>
      <c r="AU8" s="293"/>
      <c r="AV8" s="293"/>
      <c r="AW8" s="294"/>
      <c r="AX8" s="292" t="s">
        <v>8</v>
      </c>
      <c r="AY8" s="293"/>
      <c r="AZ8" s="293"/>
      <c r="BA8" s="293"/>
      <c r="BB8" s="293"/>
      <c r="BC8" s="293"/>
      <c r="BD8" s="293"/>
      <c r="BE8" s="293"/>
      <c r="BF8" s="293"/>
      <c r="BG8" s="294"/>
      <c r="BH8" s="292" t="s">
        <v>9</v>
      </c>
      <c r="BI8" s="293"/>
      <c r="BJ8" s="293"/>
      <c r="BK8" s="293"/>
      <c r="BL8" s="293"/>
      <c r="BM8" s="293"/>
      <c r="BN8" s="293"/>
      <c r="BO8" s="293"/>
      <c r="BP8" s="293"/>
      <c r="BQ8" s="298"/>
      <c r="BR8" s="180"/>
      <c r="BS8" s="288"/>
      <c r="BT8" s="180"/>
      <c r="BU8" s="288"/>
      <c r="BV8" s="185"/>
    </row>
    <row r="9" spans="1:74" ht="15" customHeight="1" thickTop="1" thickBot="1" x14ac:dyDescent="0.3">
      <c r="A9" s="180"/>
      <c r="B9" s="180"/>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0"/>
      <c r="AH9" s="180"/>
      <c r="AI9" s="180"/>
      <c r="AJ9" s="180"/>
      <c r="AK9" s="184"/>
      <c r="AL9" s="184"/>
      <c r="AM9" s="180"/>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0"/>
      <c r="BS9" s="180"/>
      <c r="BT9" s="180"/>
      <c r="BU9" s="180"/>
      <c r="BV9" s="185"/>
    </row>
    <row r="10" spans="1:74" ht="20.25" customHeight="1" thickTop="1" thickBot="1" x14ac:dyDescent="0.3">
      <c r="A10" s="180"/>
      <c r="B10" s="190" t="s">
        <v>220</v>
      </c>
      <c r="C10" s="191"/>
      <c r="D10" s="191"/>
      <c r="E10" s="192"/>
      <c r="F10" s="193"/>
      <c r="G10" s="193"/>
      <c r="H10" s="194"/>
      <c r="I10" s="194"/>
      <c r="J10" s="194"/>
      <c r="K10" s="194"/>
      <c r="L10" s="194"/>
      <c r="M10" s="191"/>
      <c r="N10" s="191"/>
      <c r="O10" s="192"/>
      <c r="P10" s="193"/>
      <c r="Q10" s="193"/>
      <c r="R10" s="194"/>
      <c r="S10" s="194"/>
      <c r="T10" s="194"/>
      <c r="U10" s="194"/>
      <c r="V10" s="194"/>
      <c r="W10" s="191"/>
      <c r="X10" s="191"/>
      <c r="Y10" s="192"/>
      <c r="Z10" s="193"/>
      <c r="AA10" s="193"/>
      <c r="AB10" s="194"/>
      <c r="AC10" s="194"/>
      <c r="AD10" s="194"/>
      <c r="AE10" s="194"/>
      <c r="AF10" s="194"/>
      <c r="AG10" s="180"/>
      <c r="AH10" s="195"/>
      <c r="AI10" s="180"/>
      <c r="AJ10" s="195"/>
      <c r="AK10" s="184"/>
      <c r="AL10" s="184"/>
      <c r="AM10" s="190" t="s">
        <v>220</v>
      </c>
      <c r="AN10" s="191"/>
      <c r="AO10" s="191"/>
      <c r="AP10" s="192"/>
      <c r="AQ10" s="193"/>
      <c r="AR10" s="193"/>
      <c r="AS10" s="194"/>
      <c r="AT10" s="194"/>
      <c r="AU10" s="194"/>
      <c r="AV10" s="194"/>
      <c r="AW10" s="194"/>
      <c r="AX10" s="191"/>
      <c r="AY10" s="191"/>
      <c r="AZ10" s="192"/>
      <c r="BA10" s="193"/>
      <c r="BB10" s="193"/>
      <c r="BC10" s="194"/>
      <c r="BD10" s="194"/>
      <c r="BE10" s="194"/>
      <c r="BF10" s="194"/>
      <c r="BG10" s="194"/>
      <c r="BH10" s="191"/>
      <c r="BI10" s="191"/>
      <c r="BJ10" s="192"/>
      <c r="BK10" s="193"/>
      <c r="BL10" s="193"/>
      <c r="BM10" s="194"/>
      <c r="BN10" s="194"/>
      <c r="BO10" s="194"/>
      <c r="BP10" s="194"/>
      <c r="BQ10" s="194"/>
      <c r="BR10" s="180"/>
      <c r="BS10" s="195"/>
      <c r="BT10" s="180"/>
      <c r="BU10" s="195"/>
      <c r="BV10" s="185"/>
    </row>
    <row r="11" spans="1:74" ht="20.25" customHeight="1" thickTop="1" x14ac:dyDescent="0.25">
      <c r="A11" s="180"/>
      <c r="B11" s="196" t="s">
        <v>221</v>
      </c>
      <c r="C11" s="197">
        <v>63.884999999999998</v>
      </c>
      <c r="D11" s="197">
        <v>3.71</v>
      </c>
      <c r="E11" s="261">
        <f>SUM(C11:D11)</f>
        <v>67.594999999999999</v>
      </c>
      <c r="F11" s="197">
        <v>98.751999999999995</v>
      </c>
      <c r="G11" s="261">
        <f>IF(OR(D11=0,F11=0),0,D11/(F11/1000))</f>
        <v>37.568859364873624</v>
      </c>
      <c r="H11" s="197">
        <v>31.058994258562663</v>
      </c>
      <c r="I11" s="197">
        <v>-1.0789942585626608</v>
      </c>
      <c r="J11" s="261">
        <f>H11 + I11</f>
        <v>29.980000000000004</v>
      </c>
      <c r="K11" s="199">
        <v>0.01</v>
      </c>
      <c r="L11" s="197">
        <v>36.817410167782889</v>
      </c>
      <c r="M11" s="197">
        <v>69.405962018075726</v>
      </c>
      <c r="N11" s="197">
        <v>3.6182018319855929</v>
      </c>
      <c r="O11" s="261">
        <f>SUM(M11:N11)</f>
        <v>73.024163850061313</v>
      </c>
      <c r="P11" s="197">
        <v>99.646705180415509</v>
      </c>
      <c r="Q11" s="261">
        <f>IF(OR(N11=0,P11=0),0,N11/(P11/1000))</f>
        <v>36.310300731315216</v>
      </c>
      <c r="R11" s="197">
        <v>29.431954034551822</v>
      </c>
      <c r="S11" s="197">
        <v>-0.44996021693203953</v>
      </c>
      <c r="T11" s="261">
        <f>R11 + S11</f>
        <v>28.981993817619781</v>
      </c>
      <c r="U11" s="206">
        <v>0.01</v>
      </c>
      <c r="V11" s="262">
        <v>36.310300731315216</v>
      </c>
      <c r="W11" s="204">
        <v>63.731934939712097</v>
      </c>
      <c r="X11" s="204">
        <v>3.4460716930605395</v>
      </c>
      <c r="Y11" s="261">
        <f>SUM(W11:X11)</f>
        <v>67.178006632772636</v>
      </c>
      <c r="Z11" s="197">
        <v>100.0465786777068</v>
      </c>
      <c r="AA11" s="261">
        <f>IF(OR(X11=0,Z11=0),0,X11/(Z11/1000))</f>
        <v>34.444673057354848</v>
      </c>
      <c r="AB11" s="197">
        <v>28.815705358980946</v>
      </c>
      <c r="AC11" s="197">
        <v>-1.085705358980944</v>
      </c>
      <c r="AD11" s="261">
        <f>AB11 + AC11</f>
        <v>27.73</v>
      </c>
      <c r="AE11" s="199">
        <v>0.01</v>
      </c>
      <c r="AF11" s="263">
        <v>34.444673057354848</v>
      </c>
      <c r="AG11" s="180"/>
      <c r="AH11" s="202" t="s">
        <v>222</v>
      </c>
      <c r="AI11" s="180"/>
      <c r="AJ11" s="202" t="s">
        <v>223</v>
      </c>
      <c r="AK11" s="184"/>
      <c r="AL11" s="184"/>
      <c r="AM11" s="196" t="s">
        <v>221</v>
      </c>
      <c r="AN11" s="197" t="s">
        <v>224</v>
      </c>
      <c r="AO11" s="197" t="s">
        <v>225</v>
      </c>
      <c r="AP11" s="198" t="s">
        <v>226</v>
      </c>
      <c r="AQ11" s="197" t="s">
        <v>227</v>
      </c>
      <c r="AR11" s="198" t="s">
        <v>228</v>
      </c>
      <c r="AS11" s="197" t="s">
        <v>229</v>
      </c>
      <c r="AT11" s="197" t="s">
        <v>230</v>
      </c>
      <c r="AU11" s="198" t="s">
        <v>231</v>
      </c>
      <c r="AV11" s="199" t="s">
        <v>232</v>
      </c>
      <c r="AW11" s="200" t="s">
        <v>233</v>
      </c>
      <c r="AX11" s="197" t="s">
        <v>224</v>
      </c>
      <c r="AY11" s="197" t="s">
        <v>225</v>
      </c>
      <c r="AZ11" s="198" t="s">
        <v>226</v>
      </c>
      <c r="BA11" s="197" t="s">
        <v>227</v>
      </c>
      <c r="BB11" s="198" t="s">
        <v>228</v>
      </c>
      <c r="BC11" s="197" t="s">
        <v>229</v>
      </c>
      <c r="BD11" s="197" t="s">
        <v>230</v>
      </c>
      <c r="BE11" s="198" t="s">
        <v>231</v>
      </c>
      <c r="BF11" s="199" t="s">
        <v>232</v>
      </c>
      <c r="BG11" s="200" t="s">
        <v>233</v>
      </c>
      <c r="BH11" s="197" t="s">
        <v>224</v>
      </c>
      <c r="BI11" s="197" t="s">
        <v>225</v>
      </c>
      <c r="BJ11" s="198" t="s">
        <v>226</v>
      </c>
      <c r="BK11" s="197" t="s">
        <v>227</v>
      </c>
      <c r="BL11" s="198" t="s">
        <v>228</v>
      </c>
      <c r="BM11" s="197" t="s">
        <v>229</v>
      </c>
      <c r="BN11" s="197" t="s">
        <v>230</v>
      </c>
      <c r="BO11" s="198" t="s">
        <v>231</v>
      </c>
      <c r="BP11" s="199" t="s">
        <v>232</v>
      </c>
      <c r="BQ11" s="201" t="s">
        <v>233</v>
      </c>
      <c r="BR11" s="180"/>
      <c r="BS11" s="202" t="s">
        <v>222</v>
      </c>
      <c r="BT11" s="180"/>
      <c r="BU11" s="202" t="s">
        <v>223</v>
      </c>
      <c r="BV11" s="185"/>
    </row>
    <row r="12" spans="1:74" ht="20.25" customHeight="1" x14ac:dyDescent="0.25">
      <c r="A12" s="180"/>
      <c r="B12" s="203" t="s">
        <v>234</v>
      </c>
      <c r="C12" s="204"/>
      <c r="D12" s="204"/>
      <c r="E12" s="264">
        <f>SUM(C12:D12)</f>
        <v>0</v>
      </c>
      <c r="F12" s="204"/>
      <c r="G12" s="264">
        <f>IF(OR(D12=0,F12=0),0,D12/(F12/1000))</f>
        <v>0</v>
      </c>
      <c r="H12" s="204"/>
      <c r="I12" s="204"/>
      <c r="J12" s="264">
        <f>H12 + I12</f>
        <v>0</v>
      </c>
      <c r="K12" s="206"/>
      <c r="L12" s="262"/>
      <c r="M12" s="204"/>
      <c r="N12" s="204"/>
      <c r="O12" s="264">
        <f>SUM(M12:N12)</f>
        <v>0</v>
      </c>
      <c r="P12" s="204"/>
      <c r="Q12" s="264">
        <f>IF(OR(N12=0,P12=0),0,N12/(P12/1000))</f>
        <v>0</v>
      </c>
      <c r="R12" s="204"/>
      <c r="S12" s="204"/>
      <c r="T12" s="264">
        <f>R12 + S12</f>
        <v>0</v>
      </c>
      <c r="U12" s="206"/>
      <c r="V12" s="262"/>
      <c r="W12" s="204"/>
      <c r="X12" s="204"/>
      <c r="Y12" s="264">
        <f>SUM(W12:X12)</f>
        <v>0</v>
      </c>
      <c r="Z12" s="204"/>
      <c r="AA12" s="264">
        <f>IF(OR(X12=0,Z12=0),0,X12/(Z12/1000))</f>
        <v>0</v>
      </c>
      <c r="AB12" s="204"/>
      <c r="AC12" s="204"/>
      <c r="AD12" s="264">
        <f>AB12 + AC12</f>
        <v>0</v>
      </c>
      <c r="AE12" s="206"/>
      <c r="AF12" s="265"/>
      <c r="AG12" s="180"/>
      <c r="AH12" s="209" t="s">
        <v>235</v>
      </c>
      <c r="AI12" s="180"/>
      <c r="AJ12" s="209" t="s">
        <v>236</v>
      </c>
      <c r="AK12" s="184"/>
      <c r="AL12" s="184"/>
      <c r="AM12" s="203" t="s">
        <v>234</v>
      </c>
      <c r="AN12" s="204" t="s">
        <v>237</v>
      </c>
      <c r="AO12" s="204" t="s">
        <v>238</v>
      </c>
      <c r="AP12" s="205" t="s">
        <v>239</v>
      </c>
      <c r="AQ12" s="204" t="s">
        <v>240</v>
      </c>
      <c r="AR12" s="205" t="s">
        <v>241</v>
      </c>
      <c r="AS12" s="204" t="s">
        <v>242</v>
      </c>
      <c r="AT12" s="204" t="s">
        <v>243</v>
      </c>
      <c r="AU12" s="205" t="s">
        <v>244</v>
      </c>
      <c r="AV12" s="206" t="s">
        <v>245</v>
      </c>
      <c r="AW12" s="207" t="s">
        <v>246</v>
      </c>
      <c r="AX12" s="204" t="s">
        <v>237</v>
      </c>
      <c r="AY12" s="204" t="s">
        <v>238</v>
      </c>
      <c r="AZ12" s="205" t="s">
        <v>239</v>
      </c>
      <c r="BA12" s="204" t="s">
        <v>240</v>
      </c>
      <c r="BB12" s="205" t="s">
        <v>241</v>
      </c>
      <c r="BC12" s="204" t="s">
        <v>242</v>
      </c>
      <c r="BD12" s="204" t="s">
        <v>243</v>
      </c>
      <c r="BE12" s="205" t="s">
        <v>244</v>
      </c>
      <c r="BF12" s="206" t="s">
        <v>245</v>
      </c>
      <c r="BG12" s="207" t="s">
        <v>246</v>
      </c>
      <c r="BH12" s="204" t="s">
        <v>237</v>
      </c>
      <c r="BI12" s="204" t="s">
        <v>238</v>
      </c>
      <c r="BJ12" s="205" t="s">
        <v>239</v>
      </c>
      <c r="BK12" s="204" t="s">
        <v>240</v>
      </c>
      <c r="BL12" s="205" t="s">
        <v>241</v>
      </c>
      <c r="BM12" s="204" t="s">
        <v>242</v>
      </c>
      <c r="BN12" s="204" t="s">
        <v>243</v>
      </c>
      <c r="BO12" s="205" t="s">
        <v>244</v>
      </c>
      <c r="BP12" s="206" t="s">
        <v>245</v>
      </c>
      <c r="BQ12" s="208" t="s">
        <v>246</v>
      </c>
      <c r="BR12" s="180"/>
      <c r="BS12" s="209" t="s">
        <v>235</v>
      </c>
      <c r="BT12" s="180"/>
      <c r="BU12" s="209" t="s">
        <v>236</v>
      </c>
      <c r="BV12" s="185"/>
    </row>
    <row r="13" spans="1:74" ht="20.25" customHeight="1" thickBot="1" x14ac:dyDescent="0.3">
      <c r="A13" s="180"/>
      <c r="B13" s="210" t="s">
        <v>247</v>
      </c>
      <c r="C13" s="266">
        <f t="shared" ref="C13:AF13" si="0">SUM(C11:C12)</f>
        <v>63.884999999999998</v>
      </c>
      <c r="D13" s="266">
        <f t="shared" si="0"/>
        <v>3.71</v>
      </c>
      <c r="E13" s="266">
        <f t="shared" si="0"/>
        <v>67.594999999999999</v>
      </c>
      <c r="F13" s="266">
        <f t="shared" si="0"/>
        <v>98.751999999999995</v>
      </c>
      <c r="G13" s="266">
        <f t="shared" si="0"/>
        <v>37.568859364873624</v>
      </c>
      <c r="H13" s="266">
        <f t="shared" si="0"/>
        <v>31.058994258562663</v>
      </c>
      <c r="I13" s="266">
        <f t="shared" si="0"/>
        <v>-1.0789942585626608</v>
      </c>
      <c r="J13" s="266">
        <f t="shared" si="0"/>
        <v>29.980000000000004</v>
      </c>
      <c r="K13" s="267">
        <f t="shared" si="0"/>
        <v>0.01</v>
      </c>
      <c r="L13" s="266">
        <f t="shared" si="0"/>
        <v>36.817410167782889</v>
      </c>
      <c r="M13" s="266">
        <f t="shared" si="0"/>
        <v>69.405962018075726</v>
      </c>
      <c r="N13" s="266">
        <f t="shared" si="0"/>
        <v>3.6182018319855929</v>
      </c>
      <c r="O13" s="266">
        <f t="shared" si="0"/>
        <v>73.024163850061313</v>
      </c>
      <c r="P13" s="266">
        <f t="shared" si="0"/>
        <v>99.646705180415509</v>
      </c>
      <c r="Q13" s="266">
        <f t="shared" si="0"/>
        <v>36.310300731315216</v>
      </c>
      <c r="R13" s="266">
        <f t="shared" si="0"/>
        <v>29.431954034551822</v>
      </c>
      <c r="S13" s="266">
        <f t="shared" si="0"/>
        <v>-0.44996021693203953</v>
      </c>
      <c r="T13" s="266">
        <f t="shared" si="0"/>
        <v>28.981993817619781</v>
      </c>
      <c r="U13" s="267">
        <f t="shared" si="0"/>
        <v>0.01</v>
      </c>
      <c r="V13" s="266">
        <f t="shared" si="0"/>
        <v>36.310300731315216</v>
      </c>
      <c r="W13" s="266">
        <f t="shared" si="0"/>
        <v>63.731934939712097</v>
      </c>
      <c r="X13" s="266">
        <f t="shared" si="0"/>
        <v>3.4460716930605395</v>
      </c>
      <c r="Y13" s="266">
        <f t="shared" si="0"/>
        <v>67.178006632772636</v>
      </c>
      <c r="Z13" s="266">
        <f t="shared" si="0"/>
        <v>100.0465786777068</v>
      </c>
      <c r="AA13" s="266">
        <f t="shared" si="0"/>
        <v>34.444673057354848</v>
      </c>
      <c r="AB13" s="266">
        <f t="shared" si="0"/>
        <v>28.815705358980946</v>
      </c>
      <c r="AC13" s="266">
        <f t="shared" si="0"/>
        <v>-1.085705358980944</v>
      </c>
      <c r="AD13" s="266">
        <f t="shared" si="0"/>
        <v>27.73</v>
      </c>
      <c r="AE13" s="267">
        <f t="shared" si="0"/>
        <v>0.01</v>
      </c>
      <c r="AF13" s="268">
        <f t="shared" si="0"/>
        <v>34.444673057354848</v>
      </c>
      <c r="AG13" s="180"/>
      <c r="AH13" s="214" t="s">
        <v>248</v>
      </c>
      <c r="AI13" s="180"/>
      <c r="AJ13" s="214" t="s">
        <v>249</v>
      </c>
      <c r="AK13" s="184"/>
      <c r="AL13" s="184"/>
      <c r="AM13" s="210" t="s">
        <v>247</v>
      </c>
      <c r="AN13" s="211" t="s">
        <v>250</v>
      </c>
      <c r="AO13" s="211" t="s">
        <v>251</v>
      </c>
      <c r="AP13" s="211" t="s">
        <v>252</v>
      </c>
      <c r="AQ13" s="211" t="s">
        <v>253</v>
      </c>
      <c r="AR13" s="211" t="s">
        <v>254</v>
      </c>
      <c r="AS13" s="211" t="s">
        <v>255</v>
      </c>
      <c r="AT13" s="211" t="s">
        <v>256</v>
      </c>
      <c r="AU13" s="211" t="s">
        <v>257</v>
      </c>
      <c r="AV13" s="212" t="s">
        <v>258</v>
      </c>
      <c r="AW13" s="211" t="s">
        <v>259</v>
      </c>
      <c r="AX13" s="211" t="s">
        <v>250</v>
      </c>
      <c r="AY13" s="211" t="s">
        <v>251</v>
      </c>
      <c r="AZ13" s="211" t="s">
        <v>252</v>
      </c>
      <c r="BA13" s="211" t="s">
        <v>253</v>
      </c>
      <c r="BB13" s="211" t="s">
        <v>254</v>
      </c>
      <c r="BC13" s="211" t="s">
        <v>255</v>
      </c>
      <c r="BD13" s="211" t="s">
        <v>256</v>
      </c>
      <c r="BE13" s="211" t="s">
        <v>257</v>
      </c>
      <c r="BF13" s="212" t="s">
        <v>258</v>
      </c>
      <c r="BG13" s="211" t="s">
        <v>259</v>
      </c>
      <c r="BH13" s="211" t="s">
        <v>250</v>
      </c>
      <c r="BI13" s="211" t="s">
        <v>251</v>
      </c>
      <c r="BJ13" s="211" t="s">
        <v>252</v>
      </c>
      <c r="BK13" s="211" t="s">
        <v>253</v>
      </c>
      <c r="BL13" s="211" t="s">
        <v>254</v>
      </c>
      <c r="BM13" s="211" t="s">
        <v>255</v>
      </c>
      <c r="BN13" s="211" t="s">
        <v>256</v>
      </c>
      <c r="BO13" s="211" t="s">
        <v>257</v>
      </c>
      <c r="BP13" s="212" t="s">
        <v>258</v>
      </c>
      <c r="BQ13" s="213" t="s">
        <v>259</v>
      </c>
      <c r="BR13" s="180"/>
      <c r="BS13" s="214" t="s">
        <v>248</v>
      </c>
      <c r="BT13" s="180"/>
      <c r="BU13" s="214" t="s">
        <v>249</v>
      </c>
      <c r="BV13" s="185"/>
    </row>
    <row r="14" spans="1:74" ht="15" customHeight="1" thickTop="1" thickBot="1" x14ac:dyDescent="0.3">
      <c r="A14" s="180"/>
      <c r="B14" s="215"/>
      <c r="C14" s="216"/>
      <c r="D14" s="216"/>
      <c r="E14" s="216"/>
      <c r="F14" s="216"/>
      <c r="G14" s="216"/>
      <c r="H14" s="215"/>
      <c r="I14" s="215"/>
      <c r="J14" s="215"/>
      <c r="K14" s="215"/>
      <c r="L14" s="215"/>
      <c r="M14" s="216"/>
      <c r="N14" s="216"/>
      <c r="O14" s="216"/>
      <c r="P14" s="216"/>
      <c r="Q14" s="216"/>
      <c r="R14" s="215"/>
      <c r="S14" s="215"/>
      <c r="T14" s="215"/>
      <c r="U14" s="215"/>
      <c r="V14" s="215"/>
      <c r="W14" s="216"/>
      <c r="X14" s="216"/>
      <c r="Y14" s="216"/>
      <c r="Z14" s="216"/>
      <c r="AA14" s="216"/>
      <c r="AB14" s="215"/>
      <c r="AC14" s="215"/>
      <c r="AD14" s="215"/>
      <c r="AE14" s="215"/>
      <c r="AF14" s="215"/>
      <c r="AG14" s="180"/>
      <c r="AH14" s="195"/>
      <c r="AI14" s="180"/>
      <c r="AJ14" s="195"/>
      <c r="AK14" s="184"/>
      <c r="AL14" s="184"/>
      <c r="AM14" s="215"/>
      <c r="AN14" s="216"/>
      <c r="AO14" s="216"/>
      <c r="AP14" s="216"/>
      <c r="AQ14" s="216"/>
      <c r="AR14" s="216"/>
      <c r="AS14" s="215"/>
      <c r="AT14" s="215"/>
      <c r="AU14" s="215"/>
      <c r="AV14" s="215"/>
      <c r="AW14" s="215"/>
      <c r="AX14" s="216"/>
      <c r="AY14" s="216"/>
      <c r="AZ14" s="216"/>
      <c r="BA14" s="216"/>
      <c r="BB14" s="216"/>
      <c r="BC14" s="215"/>
      <c r="BD14" s="215"/>
      <c r="BE14" s="215"/>
      <c r="BF14" s="215"/>
      <c r="BG14" s="215"/>
      <c r="BH14" s="216"/>
      <c r="BI14" s="216"/>
      <c r="BJ14" s="216"/>
      <c r="BK14" s="216"/>
      <c r="BL14" s="216"/>
      <c r="BM14" s="215"/>
      <c r="BN14" s="215"/>
      <c r="BO14" s="215"/>
      <c r="BP14" s="215"/>
      <c r="BQ14" s="215"/>
      <c r="BR14" s="180"/>
      <c r="BS14" s="195"/>
      <c r="BT14" s="180"/>
      <c r="BU14" s="195"/>
      <c r="BV14" s="185"/>
    </row>
    <row r="15" spans="1:74" ht="20.25" customHeight="1" thickTop="1" thickBot="1" x14ac:dyDescent="0.3">
      <c r="A15" s="180"/>
      <c r="B15" s="190" t="s">
        <v>260</v>
      </c>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80"/>
      <c r="AH15" s="195"/>
      <c r="AI15" s="180"/>
      <c r="AJ15" s="195"/>
      <c r="AK15" s="184"/>
      <c r="AL15" s="184"/>
      <c r="AM15" s="190" t="s">
        <v>260</v>
      </c>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80"/>
      <c r="BS15" s="195"/>
      <c r="BT15" s="180"/>
      <c r="BU15" s="195"/>
      <c r="BV15" s="185"/>
    </row>
    <row r="16" spans="1:74" ht="20.25" customHeight="1" thickTop="1" thickBot="1" x14ac:dyDescent="0.3">
      <c r="A16" s="180"/>
      <c r="B16" s="217" t="s">
        <v>221</v>
      </c>
      <c r="C16" s="218">
        <v>23.524999999999999</v>
      </c>
      <c r="D16" s="218">
        <v>0.24399999999999999</v>
      </c>
      <c r="E16" s="269">
        <f>SUM(C16:D16)</f>
        <v>23.768999999999998</v>
      </c>
      <c r="F16" s="218">
        <v>0.112</v>
      </c>
      <c r="G16" s="270">
        <f>(D16*1000)/F16</f>
        <v>2178.5714285714284</v>
      </c>
      <c r="H16" s="220"/>
      <c r="I16" s="218"/>
      <c r="J16" s="271"/>
      <c r="K16" s="221">
        <v>3.3000000000000002E-2</v>
      </c>
      <c r="L16" s="272">
        <v>6931.4732142856819</v>
      </c>
      <c r="M16" s="218">
        <v>25.558037981924258</v>
      </c>
      <c r="N16" s="218">
        <v>0.25558037981924286</v>
      </c>
      <c r="O16" s="269">
        <f>SUM(M16:N16)</f>
        <v>25.813618361743501</v>
      </c>
      <c r="P16" s="218">
        <v>0.112</v>
      </c>
      <c r="Q16" s="270">
        <f>IF(OR(N16=0,P16=0),0,N16/(P16/1000))</f>
        <v>2281.9676769575258</v>
      </c>
      <c r="R16" s="218"/>
      <c r="S16" s="218"/>
      <c r="T16" s="283">
        <v>0</v>
      </c>
      <c r="U16" s="206">
        <v>3.3000000000000002E-2</v>
      </c>
      <c r="V16" s="222">
        <f>IFERROR( T16 / P16,0)</f>
        <v>0</v>
      </c>
      <c r="W16" s="218">
        <v>21.513297327953868</v>
      </c>
      <c r="X16" s="218">
        <v>0.21513297327953751</v>
      </c>
      <c r="Y16" s="269">
        <f>SUM(W16:X16)</f>
        <v>21.728430301233406</v>
      </c>
      <c r="Z16" s="218">
        <v>0.112</v>
      </c>
      <c r="AA16" s="269">
        <f>IF(OR(X16=0,Z16=0),0,X16/(Z16/1000))</f>
        <v>1920.8301185672992</v>
      </c>
      <c r="AB16" s="218"/>
      <c r="AC16" s="218"/>
      <c r="AD16" s="273"/>
      <c r="AE16" s="221">
        <v>3.3000000000000002E-2</v>
      </c>
      <c r="AF16" s="224">
        <f>IFERROR( AD16 / Z16,0)</f>
        <v>0</v>
      </c>
      <c r="AG16" s="180"/>
      <c r="AH16" s="225" t="s">
        <v>261</v>
      </c>
      <c r="AI16" s="180"/>
      <c r="AJ16" s="225" t="s">
        <v>262</v>
      </c>
      <c r="AK16" s="184"/>
      <c r="AL16" s="184"/>
      <c r="AM16" s="217" t="s">
        <v>221</v>
      </c>
      <c r="AN16" s="218" t="s">
        <v>263</v>
      </c>
      <c r="AO16" s="218" t="s">
        <v>264</v>
      </c>
      <c r="AP16" s="219" t="s">
        <v>265</v>
      </c>
      <c r="AQ16" s="218" t="s">
        <v>266</v>
      </c>
      <c r="AR16" s="219" t="s">
        <v>267</v>
      </c>
      <c r="AS16" s="218" t="s">
        <v>268</v>
      </c>
      <c r="AT16" s="218" t="s">
        <v>269</v>
      </c>
      <c r="AU16" s="223" t="s">
        <v>270</v>
      </c>
      <c r="AV16" s="221" t="s">
        <v>271</v>
      </c>
      <c r="AW16" s="222" t="s">
        <v>272</v>
      </c>
      <c r="AX16" s="218" t="s">
        <v>263</v>
      </c>
      <c r="AY16" s="218" t="s">
        <v>264</v>
      </c>
      <c r="AZ16" s="219" t="s">
        <v>265</v>
      </c>
      <c r="BA16" s="218" t="s">
        <v>266</v>
      </c>
      <c r="BB16" s="219" t="s">
        <v>267</v>
      </c>
      <c r="BC16" s="218" t="s">
        <v>268</v>
      </c>
      <c r="BD16" s="218" t="s">
        <v>269</v>
      </c>
      <c r="BE16" s="223" t="s">
        <v>270</v>
      </c>
      <c r="BF16" s="221" t="s">
        <v>271</v>
      </c>
      <c r="BG16" s="222" t="s">
        <v>272</v>
      </c>
      <c r="BH16" s="218" t="s">
        <v>263</v>
      </c>
      <c r="BI16" s="218" t="s">
        <v>264</v>
      </c>
      <c r="BJ16" s="219" t="s">
        <v>265</v>
      </c>
      <c r="BK16" s="218" t="s">
        <v>266</v>
      </c>
      <c r="BL16" s="219" t="s">
        <v>267</v>
      </c>
      <c r="BM16" s="218" t="s">
        <v>268</v>
      </c>
      <c r="BN16" s="218" t="s">
        <v>269</v>
      </c>
      <c r="BO16" s="223" t="s">
        <v>270</v>
      </c>
      <c r="BP16" s="221" t="s">
        <v>271</v>
      </c>
      <c r="BQ16" s="224" t="s">
        <v>272</v>
      </c>
      <c r="BR16" s="180"/>
      <c r="BS16" s="225" t="s">
        <v>261</v>
      </c>
      <c r="BT16" s="180"/>
      <c r="BU16" s="225" t="s">
        <v>262</v>
      </c>
      <c r="BV16" s="185"/>
    </row>
    <row r="17" spans="1:74" ht="15" customHeight="1" thickTop="1" thickBot="1" x14ac:dyDescent="0.3">
      <c r="A17" s="180"/>
      <c r="B17" s="215"/>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180"/>
      <c r="AH17" s="195"/>
      <c r="AI17" s="180"/>
      <c r="AJ17" s="195"/>
      <c r="AK17" s="184"/>
      <c r="AL17" s="184"/>
      <c r="AM17" s="215"/>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180"/>
      <c r="BS17" s="195"/>
      <c r="BT17" s="180"/>
      <c r="BU17" s="195"/>
      <c r="BV17" s="185"/>
    </row>
    <row r="18" spans="1:74" ht="20.25" customHeight="1" thickTop="1" thickBot="1" x14ac:dyDescent="0.3">
      <c r="A18" s="180"/>
      <c r="B18" s="226" t="s">
        <v>273</v>
      </c>
      <c r="C18" s="219">
        <f>C13+C16</f>
        <v>87.41</v>
      </c>
      <c r="D18" s="219">
        <f>D13+D16</f>
        <v>3.9539999999999997</v>
      </c>
      <c r="E18" s="219">
        <f>E13+E16</f>
        <v>91.364000000000004</v>
      </c>
      <c r="F18" s="219">
        <f>F13+F16</f>
        <v>98.86399999999999</v>
      </c>
      <c r="G18" s="219">
        <f>IF(OR(E18=0,F18=0),0,E18/(F18/1000))</f>
        <v>924.13821006635385</v>
      </c>
      <c r="H18" s="219">
        <f>H13+H16</f>
        <v>31.058994258562663</v>
      </c>
      <c r="I18" s="219">
        <f>I13+I16</f>
        <v>-1.0789942585626608</v>
      </c>
      <c r="J18" s="219">
        <f>H18-I18</f>
        <v>32.137988517125322</v>
      </c>
      <c r="K18" s="227">
        <f>K13+K16</f>
        <v>4.3000000000000003E-2</v>
      </c>
      <c r="L18" s="219">
        <f>L13 + L16</f>
        <v>6968.2906244534652</v>
      </c>
      <c r="M18" s="219">
        <f>M13+M16</f>
        <v>94.963999999999984</v>
      </c>
      <c r="N18" s="219">
        <f>N13+N16</f>
        <v>3.8737822118048357</v>
      </c>
      <c r="O18" s="219">
        <f>O13+O16</f>
        <v>98.837782211804807</v>
      </c>
      <c r="P18" s="219">
        <f>P13+P16</f>
        <v>99.758705180415504</v>
      </c>
      <c r="Q18" s="219">
        <f>IF(OR(O18=0,P18=0),0,O18/(P18/1000))</f>
        <v>990.76849517097094</v>
      </c>
      <c r="R18" s="219">
        <f>R13+R16</f>
        <v>29.431954034551822</v>
      </c>
      <c r="S18" s="219">
        <f>S13+S16</f>
        <v>-0.44996021693203953</v>
      </c>
      <c r="T18" s="219">
        <f>R18-S18</f>
        <v>29.881914251483863</v>
      </c>
      <c r="U18" s="227">
        <f>U13+U16</f>
        <v>4.3000000000000003E-2</v>
      </c>
      <c r="V18" s="219">
        <f>V13 + V16</f>
        <v>36.310300731315216</v>
      </c>
      <c r="W18" s="219">
        <f>W13+W16</f>
        <v>85.245232267665969</v>
      </c>
      <c r="X18" s="219">
        <f>X13+X16</f>
        <v>3.661204666340077</v>
      </c>
      <c r="Y18" s="219">
        <f>Y13+Y16</f>
        <v>88.906436934006038</v>
      </c>
      <c r="Z18" s="219">
        <f>Z13+Z16</f>
        <v>100.1585786777068</v>
      </c>
      <c r="AA18" s="219">
        <f>IF(OR(Y18=0,Z18=0),0,Y18/(Z18/1000))</f>
        <v>887.65673502707909</v>
      </c>
      <c r="AB18" s="219">
        <f>AB13+AB16</f>
        <v>28.815705358980946</v>
      </c>
      <c r="AC18" s="219">
        <f>AC13+AC16</f>
        <v>-1.085705358980944</v>
      </c>
      <c r="AD18" s="219">
        <f>AB18-AC18</f>
        <v>29.901410717961891</v>
      </c>
      <c r="AE18" s="227">
        <f>AE13+AE16</f>
        <v>4.3000000000000003E-2</v>
      </c>
      <c r="AF18" s="228">
        <f>AF13 + AF16</f>
        <v>34.444673057354848</v>
      </c>
      <c r="AG18" s="180"/>
      <c r="AH18" s="225" t="s">
        <v>274</v>
      </c>
      <c r="AI18" s="180"/>
      <c r="AJ18" s="225" t="s">
        <v>275</v>
      </c>
      <c r="AK18" s="184"/>
      <c r="AL18" s="184"/>
      <c r="AM18" s="226" t="s">
        <v>273</v>
      </c>
      <c r="AN18" s="219" t="s">
        <v>276</v>
      </c>
      <c r="AO18" s="219" t="s">
        <v>277</v>
      </c>
      <c r="AP18" s="219" t="s">
        <v>278</v>
      </c>
      <c r="AQ18" s="219" t="s">
        <v>279</v>
      </c>
      <c r="AR18" s="219" t="s">
        <v>280</v>
      </c>
      <c r="AS18" s="219" t="s">
        <v>281</v>
      </c>
      <c r="AT18" s="219" t="s">
        <v>282</v>
      </c>
      <c r="AU18" s="219" t="s">
        <v>283</v>
      </c>
      <c r="AV18" s="227" t="s">
        <v>284</v>
      </c>
      <c r="AW18" s="219" t="s">
        <v>285</v>
      </c>
      <c r="AX18" s="219" t="s">
        <v>276</v>
      </c>
      <c r="AY18" s="219" t="s">
        <v>277</v>
      </c>
      <c r="AZ18" s="219" t="s">
        <v>278</v>
      </c>
      <c r="BA18" s="219" t="s">
        <v>279</v>
      </c>
      <c r="BB18" s="219" t="s">
        <v>280</v>
      </c>
      <c r="BC18" s="219" t="s">
        <v>281</v>
      </c>
      <c r="BD18" s="219" t="s">
        <v>282</v>
      </c>
      <c r="BE18" s="219" t="s">
        <v>283</v>
      </c>
      <c r="BF18" s="227" t="s">
        <v>284</v>
      </c>
      <c r="BG18" s="219" t="s">
        <v>285</v>
      </c>
      <c r="BH18" s="219" t="s">
        <v>276</v>
      </c>
      <c r="BI18" s="219" t="s">
        <v>277</v>
      </c>
      <c r="BJ18" s="219" t="s">
        <v>278</v>
      </c>
      <c r="BK18" s="219" t="s">
        <v>279</v>
      </c>
      <c r="BL18" s="219" t="s">
        <v>280</v>
      </c>
      <c r="BM18" s="219" t="s">
        <v>281</v>
      </c>
      <c r="BN18" s="219" t="s">
        <v>282</v>
      </c>
      <c r="BO18" s="219" t="s">
        <v>283</v>
      </c>
      <c r="BP18" s="227" t="s">
        <v>284</v>
      </c>
      <c r="BQ18" s="228" t="s">
        <v>285</v>
      </c>
      <c r="BR18" s="180"/>
      <c r="BS18" s="225" t="s">
        <v>274</v>
      </c>
      <c r="BT18" s="180"/>
      <c r="BU18" s="225" t="s">
        <v>275</v>
      </c>
      <c r="BV18" s="185"/>
    </row>
    <row r="19" spans="1:74" ht="15" customHeight="1" thickTop="1" thickBot="1" x14ac:dyDescent="0.3">
      <c r="A19" s="180"/>
      <c r="B19" s="229"/>
      <c r="C19" s="230"/>
      <c r="D19" s="230"/>
      <c r="E19" s="230"/>
      <c r="F19" s="230"/>
      <c r="G19" s="230"/>
      <c r="H19" s="229"/>
      <c r="I19" s="229"/>
      <c r="J19" s="229"/>
      <c r="K19" s="229"/>
      <c r="L19" s="229"/>
      <c r="M19" s="230"/>
      <c r="N19" s="230"/>
      <c r="O19" s="230"/>
      <c r="P19" s="230"/>
      <c r="Q19" s="230"/>
      <c r="R19" s="229"/>
      <c r="S19" s="229"/>
      <c r="T19" s="229"/>
      <c r="U19" s="229"/>
      <c r="V19" s="229"/>
      <c r="W19" s="230"/>
      <c r="X19" s="230"/>
      <c r="Y19" s="230"/>
      <c r="Z19" s="230"/>
      <c r="AA19" s="230"/>
      <c r="AB19" s="229"/>
      <c r="AC19" s="229"/>
      <c r="AD19" s="229"/>
      <c r="AE19" s="229"/>
      <c r="AF19" s="229"/>
      <c r="AG19" s="180"/>
      <c r="AH19" s="195"/>
      <c r="AI19" s="180"/>
      <c r="AJ19" s="195"/>
      <c r="AK19" s="184"/>
      <c r="AL19" s="184"/>
      <c r="AM19" s="229"/>
      <c r="AN19" s="230"/>
      <c r="AO19" s="230"/>
      <c r="AP19" s="230"/>
      <c r="AQ19" s="230"/>
      <c r="AR19" s="230"/>
      <c r="AS19" s="229"/>
      <c r="AT19" s="229"/>
      <c r="AU19" s="229"/>
      <c r="AV19" s="229"/>
      <c r="AW19" s="229"/>
      <c r="AX19" s="230"/>
      <c r="AY19" s="230"/>
      <c r="AZ19" s="230"/>
      <c r="BA19" s="230"/>
      <c r="BB19" s="230"/>
      <c r="BC19" s="229"/>
      <c r="BD19" s="229"/>
      <c r="BE19" s="229"/>
      <c r="BF19" s="229"/>
      <c r="BG19" s="229"/>
      <c r="BH19" s="230"/>
      <c r="BI19" s="230"/>
      <c r="BJ19" s="230"/>
      <c r="BK19" s="230"/>
      <c r="BL19" s="230"/>
      <c r="BM19" s="229"/>
      <c r="BN19" s="229"/>
      <c r="BO19" s="229"/>
      <c r="BP19" s="229"/>
      <c r="BQ19" s="229"/>
      <c r="BR19" s="180"/>
      <c r="BS19" s="195"/>
      <c r="BT19" s="180"/>
      <c r="BU19" s="195"/>
      <c r="BV19" s="185"/>
    </row>
    <row r="20" spans="1:74" ht="20.25" customHeight="1" thickTop="1" thickBot="1" x14ac:dyDescent="0.3">
      <c r="A20" s="180"/>
      <c r="B20" s="190" t="s">
        <v>286</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80"/>
      <c r="AH20" s="195"/>
      <c r="AI20" s="180"/>
      <c r="AJ20" s="195"/>
      <c r="AK20" s="184"/>
      <c r="AL20" s="184"/>
      <c r="AM20" s="190" t="s">
        <v>286</v>
      </c>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80"/>
      <c r="BS20" s="195"/>
      <c r="BT20" s="180"/>
      <c r="BU20" s="195"/>
      <c r="BV20" s="185"/>
    </row>
    <row r="21" spans="1:74" ht="20.25" customHeight="1" thickTop="1" thickBot="1" x14ac:dyDescent="0.3">
      <c r="A21" s="180"/>
      <c r="B21" s="217" t="s">
        <v>287</v>
      </c>
      <c r="C21" s="218"/>
      <c r="D21" s="218"/>
      <c r="E21" s="219">
        <f>SUM(C21:D21)</f>
        <v>0</v>
      </c>
      <c r="F21" s="218"/>
      <c r="G21" s="219">
        <f>IF(OR(E21=0,F21=0),0,E21/(F21/1000))</f>
        <v>0</v>
      </c>
      <c r="H21" s="231"/>
      <c r="I21" s="231"/>
      <c r="J21" s="231"/>
      <c r="K21" s="231"/>
      <c r="L21" s="231"/>
      <c r="M21" s="218"/>
      <c r="N21" s="218"/>
      <c r="O21" s="219">
        <f>SUM(M21:N21)</f>
        <v>0</v>
      </c>
      <c r="P21" s="218"/>
      <c r="Q21" s="219">
        <f>IF(OR(O21=0,P21=0),0,O21/(P21/1000))</f>
        <v>0</v>
      </c>
      <c r="R21" s="231"/>
      <c r="S21" s="231"/>
      <c r="T21" s="231"/>
      <c r="U21" s="231"/>
      <c r="V21" s="231"/>
      <c r="W21" s="218"/>
      <c r="X21" s="218"/>
      <c r="Y21" s="219">
        <f>SUM(W21:X21)</f>
        <v>0</v>
      </c>
      <c r="Z21" s="218"/>
      <c r="AA21" s="219">
        <f>IF(OR(Y21=0,Z21=0),0,Y21/(Z21/1000))</f>
        <v>0</v>
      </c>
      <c r="AB21" s="231"/>
      <c r="AC21" s="231"/>
      <c r="AD21" s="231"/>
      <c r="AE21" s="231"/>
      <c r="AF21" s="232"/>
      <c r="AG21" s="180"/>
      <c r="AH21" s="225" t="s">
        <v>288</v>
      </c>
      <c r="AI21" s="180"/>
      <c r="AJ21" s="225" t="s">
        <v>289</v>
      </c>
      <c r="AK21" s="184"/>
      <c r="AL21" s="184"/>
      <c r="AM21" s="217" t="s">
        <v>287</v>
      </c>
      <c r="AN21" s="218" t="s">
        <v>290</v>
      </c>
      <c r="AO21" s="218" t="s">
        <v>291</v>
      </c>
      <c r="AP21" s="219" t="s">
        <v>292</v>
      </c>
      <c r="AQ21" s="218" t="s">
        <v>293</v>
      </c>
      <c r="AR21" s="219" t="s">
        <v>294</v>
      </c>
      <c r="AS21" s="231"/>
      <c r="AT21" s="231"/>
      <c r="AU21" s="231"/>
      <c r="AV21" s="231"/>
      <c r="AW21" s="231"/>
      <c r="AX21" s="218" t="s">
        <v>290</v>
      </c>
      <c r="AY21" s="218" t="s">
        <v>291</v>
      </c>
      <c r="AZ21" s="219" t="s">
        <v>292</v>
      </c>
      <c r="BA21" s="218" t="s">
        <v>293</v>
      </c>
      <c r="BB21" s="219" t="s">
        <v>294</v>
      </c>
      <c r="BC21" s="231"/>
      <c r="BD21" s="231"/>
      <c r="BE21" s="231"/>
      <c r="BF21" s="231"/>
      <c r="BG21" s="231"/>
      <c r="BH21" s="218" t="s">
        <v>290</v>
      </c>
      <c r="BI21" s="218" t="s">
        <v>291</v>
      </c>
      <c r="BJ21" s="219" t="s">
        <v>292</v>
      </c>
      <c r="BK21" s="218" t="s">
        <v>293</v>
      </c>
      <c r="BL21" s="219" t="s">
        <v>294</v>
      </c>
      <c r="BM21" s="231"/>
      <c r="BN21" s="231"/>
      <c r="BO21" s="231"/>
      <c r="BP21" s="231"/>
      <c r="BQ21" s="232"/>
      <c r="BR21" s="180"/>
      <c r="BS21" s="225" t="s">
        <v>288</v>
      </c>
      <c r="BT21" s="180"/>
      <c r="BU21" s="225" t="s">
        <v>289</v>
      </c>
      <c r="BV21" s="185"/>
    </row>
    <row r="22" spans="1:74" ht="15" customHeight="1" thickTop="1" thickBot="1" x14ac:dyDescent="0.3">
      <c r="A22" s="180"/>
      <c r="B22" s="229"/>
      <c r="C22" s="180"/>
      <c r="D22" s="180"/>
      <c r="E22" s="180"/>
      <c r="F22" s="180"/>
      <c r="G22" s="180"/>
      <c r="H22" s="229"/>
      <c r="I22" s="229"/>
      <c r="J22" s="229"/>
      <c r="K22" s="229"/>
      <c r="L22" s="229"/>
      <c r="M22" s="180"/>
      <c r="N22" s="180"/>
      <c r="O22" s="180"/>
      <c r="P22" s="180"/>
      <c r="Q22" s="180"/>
      <c r="R22" s="229"/>
      <c r="S22" s="229"/>
      <c r="T22" s="229"/>
      <c r="U22" s="229"/>
      <c r="V22" s="229"/>
      <c r="W22" s="180"/>
      <c r="X22" s="180"/>
      <c r="Y22" s="180"/>
      <c r="Z22" s="180"/>
      <c r="AA22" s="180"/>
      <c r="AB22" s="229"/>
      <c r="AC22" s="229"/>
      <c r="AD22" s="229"/>
      <c r="AE22" s="229"/>
      <c r="AF22" s="229"/>
      <c r="AG22" s="180"/>
      <c r="AH22" s="195"/>
      <c r="AI22" s="180"/>
      <c r="AJ22" s="195"/>
      <c r="AK22" s="184"/>
      <c r="AL22" s="184"/>
      <c r="AM22" s="229"/>
      <c r="AN22" s="180"/>
      <c r="AO22" s="180"/>
      <c r="AP22" s="180"/>
      <c r="AQ22" s="180"/>
      <c r="AR22" s="180"/>
      <c r="AS22" s="229"/>
      <c r="AT22" s="229"/>
      <c r="AU22" s="229"/>
      <c r="AV22" s="229"/>
      <c r="AW22" s="229"/>
      <c r="AX22" s="180"/>
      <c r="AY22" s="180"/>
      <c r="AZ22" s="180"/>
      <c r="BA22" s="180"/>
      <c r="BB22" s="180"/>
      <c r="BC22" s="229"/>
      <c r="BD22" s="229"/>
      <c r="BE22" s="229"/>
      <c r="BF22" s="229"/>
      <c r="BG22" s="229"/>
      <c r="BH22" s="180"/>
      <c r="BI22" s="180"/>
      <c r="BJ22" s="180"/>
      <c r="BK22" s="180"/>
      <c r="BL22" s="180"/>
      <c r="BM22" s="229"/>
      <c r="BN22" s="229"/>
      <c r="BO22" s="229"/>
      <c r="BP22" s="229"/>
      <c r="BQ22" s="229"/>
      <c r="BR22" s="180"/>
      <c r="BS22" s="195"/>
      <c r="BT22" s="180"/>
      <c r="BU22" s="195"/>
      <c r="BV22" s="185"/>
    </row>
    <row r="23" spans="1:74" ht="20.25" customHeight="1" thickTop="1" thickBot="1" x14ac:dyDescent="0.3">
      <c r="A23" s="180"/>
      <c r="B23" s="226" t="s">
        <v>295</v>
      </c>
      <c r="C23" s="219">
        <f>C18+C21</f>
        <v>87.41</v>
      </c>
      <c r="D23" s="219">
        <f>D18+D21</f>
        <v>3.9539999999999997</v>
      </c>
      <c r="E23" s="219">
        <f>E18+E21</f>
        <v>91.364000000000004</v>
      </c>
      <c r="F23" s="219">
        <f>F18+F21</f>
        <v>98.86399999999999</v>
      </c>
      <c r="G23" s="219">
        <f>IF(OR(E23=0,F23=0),0,E23/(F23/1000))</f>
        <v>924.13821006635385</v>
      </c>
      <c r="H23" s="231"/>
      <c r="I23" s="231"/>
      <c r="J23" s="231"/>
      <c r="K23" s="231"/>
      <c r="L23" s="231"/>
      <c r="M23" s="219">
        <f>M18+M21</f>
        <v>94.963999999999984</v>
      </c>
      <c r="N23" s="219">
        <f>N18+N21</f>
        <v>3.8737822118048357</v>
      </c>
      <c r="O23" s="219">
        <f>O18+O21</f>
        <v>98.837782211804807</v>
      </c>
      <c r="P23" s="219">
        <f>P18+P21</f>
        <v>99.758705180415504</v>
      </c>
      <c r="Q23" s="219">
        <f>IF(OR(O23=0,P23=0),0,O23/(P23/1000))</f>
        <v>990.76849517097094</v>
      </c>
      <c r="R23" s="231"/>
      <c r="S23" s="231"/>
      <c r="T23" s="231"/>
      <c r="U23" s="231"/>
      <c r="V23" s="231"/>
      <c r="W23" s="219">
        <f>W18+W21</f>
        <v>85.245232267665969</v>
      </c>
      <c r="X23" s="219">
        <f>X18+X21</f>
        <v>3.661204666340077</v>
      </c>
      <c r="Y23" s="219">
        <f>Y18+Y21</f>
        <v>88.906436934006038</v>
      </c>
      <c r="Z23" s="219">
        <f>Z18+Z21</f>
        <v>100.1585786777068</v>
      </c>
      <c r="AA23" s="219">
        <f>IF(OR(Y23=0,Z23=0),0,Y23/(Z23/1000))</f>
        <v>887.65673502707909</v>
      </c>
      <c r="AB23" s="231"/>
      <c r="AC23" s="231"/>
      <c r="AD23" s="231"/>
      <c r="AE23" s="231"/>
      <c r="AF23" s="232"/>
      <c r="AG23" s="180"/>
      <c r="AH23" s="225" t="s">
        <v>296</v>
      </c>
      <c r="AI23" s="180"/>
      <c r="AJ23" s="225" t="s">
        <v>297</v>
      </c>
      <c r="AK23" s="184"/>
      <c r="AL23" s="184"/>
      <c r="AM23" s="226" t="s">
        <v>295</v>
      </c>
      <c r="AN23" s="219" t="s">
        <v>298</v>
      </c>
      <c r="AO23" s="219" t="s">
        <v>299</v>
      </c>
      <c r="AP23" s="219" t="s">
        <v>300</v>
      </c>
      <c r="AQ23" s="219" t="s">
        <v>301</v>
      </c>
      <c r="AR23" s="219" t="s">
        <v>302</v>
      </c>
      <c r="AS23" s="231"/>
      <c r="AT23" s="231"/>
      <c r="AU23" s="231"/>
      <c r="AV23" s="231"/>
      <c r="AW23" s="231"/>
      <c r="AX23" s="219" t="s">
        <v>298</v>
      </c>
      <c r="AY23" s="219" t="s">
        <v>299</v>
      </c>
      <c r="AZ23" s="219" t="s">
        <v>300</v>
      </c>
      <c r="BA23" s="219" t="s">
        <v>301</v>
      </c>
      <c r="BB23" s="219" t="s">
        <v>302</v>
      </c>
      <c r="BC23" s="231"/>
      <c r="BD23" s="231"/>
      <c r="BE23" s="231"/>
      <c r="BF23" s="231"/>
      <c r="BG23" s="231"/>
      <c r="BH23" s="219" t="s">
        <v>298</v>
      </c>
      <c r="BI23" s="219" t="s">
        <v>299</v>
      </c>
      <c r="BJ23" s="219" t="s">
        <v>300</v>
      </c>
      <c r="BK23" s="219" t="s">
        <v>301</v>
      </c>
      <c r="BL23" s="219" t="s">
        <v>302</v>
      </c>
      <c r="BM23" s="231"/>
      <c r="BN23" s="231"/>
      <c r="BO23" s="231"/>
      <c r="BP23" s="231"/>
      <c r="BQ23" s="232"/>
      <c r="BR23" s="180"/>
      <c r="BS23" s="225" t="s">
        <v>296</v>
      </c>
      <c r="BT23" s="180"/>
      <c r="BU23" s="225" t="s">
        <v>297</v>
      </c>
      <c r="BV23" s="185"/>
    </row>
    <row r="24" spans="1:74" ht="15" customHeight="1" thickTop="1" thickBot="1" x14ac:dyDescent="0.3">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95"/>
      <c r="AI24" s="180"/>
      <c r="AJ24" s="195"/>
      <c r="AK24" s="184"/>
      <c r="AL24" s="184"/>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95"/>
      <c r="BT24" s="180"/>
      <c r="BU24" s="195"/>
      <c r="BV24" s="185"/>
    </row>
    <row r="25" spans="1:74" ht="20.25" customHeight="1" thickTop="1" x14ac:dyDescent="0.25">
      <c r="A25" s="180"/>
      <c r="B25" s="181" t="s">
        <v>58</v>
      </c>
      <c r="C25" s="182" t="s">
        <v>207</v>
      </c>
      <c r="D25" s="182" t="s">
        <v>208</v>
      </c>
      <c r="E25" s="299"/>
      <c r="F25" s="308"/>
      <c r="G25" s="308"/>
      <c r="H25" s="308"/>
      <c r="I25" s="308"/>
      <c r="J25" s="308"/>
      <c r="K25" s="308"/>
      <c r="L25" s="309"/>
      <c r="M25" s="182" t="s">
        <v>207</v>
      </c>
      <c r="N25" s="182" t="s">
        <v>208</v>
      </c>
      <c r="O25" s="299"/>
      <c r="P25" s="308"/>
      <c r="Q25" s="308"/>
      <c r="R25" s="308"/>
      <c r="S25" s="308"/>
      <c r="T25" s="308"/>
      <c r="U25" s="308"/>
      <c r="V25" s="309"/>
      <c r="W25" s="182" t="s">
        <v>207</v>
      </c>
      <c r="X25" s="182" t="s">
        <v>208</v>
      </c>
      <c r="Y25" s="299"/>
      <c r="Z25" s="308"/>
      <c r="AA25" s="308"/>
      <c r="AB25" s="308"/>
      <c r="AC25" s="308"/>
      <c r="AD25" s="308"/>
      <c r="AE25" s="308"/>
      <c r="AF25" s="316"/>
      <c r="AG25" s="180"/>
      <c r="AH25" s="195"/>
      <c r="AI25" s="180"/>
      <c r="AJ25" s="195"/>
      <c r="AK25" s="184"/>
      <c r="AL25" s="184"/>
      <c r="AM25" s="181" t="s">
        <v>58</v>
      </c>
      <c r="AN25" s="182" t="s">
        <v>207</v>
      </c>
      <c r="AO25" s="182" t="s">
        <v>208</v>
      </c>
      <c r="AP25" s="299"/>
      <c r="AQ25" s="300"/>
      <c r="AR25" s="300"/>
      <c r="AS25" s="300"/>
      <c r="AT25" s="300"/>
      <c r="AU25" s="300"/>
      <c r="AV25" s="300"/>
      <c r="AW25" s="319"/>
      <c r="AX25" s="182" t="s">
        <v>207</v>
      </c>
      <c r="AY25" s="182" t="s">
        <v>208</v>
      </c>
      <c r="AZ25" s="299"/>
      <c r="BA25" s="300"/>
      <c r="BB25" s="300"/>
      <c r="BC25" s="300"/>
      <c r="BD25" s="300"/>
      <c r="BE25" s="300"/>
      <c r="BF25" s="300"/>
      <c r="BG25" s="319"/>
      <c r="BH25" s="182" t="s">
        <v>207</v>
      </c>
      <c r="BI25" s="182" t="s">
        <v>208</v>
      </c>
      <c r="BJ25" s="299"/>
      <c r="BK25" s="300"/>
      <c r="BL25" s="300"/>
      <c r="BM25" s="300"/>
      <c r="BN25" s="300"/>
      <c r="BO25" s="300"/>
      <c r="BP25" s="300"/>
      <c r="BQ25" s="301"/>
      <c r="BR25" s="180"/>
      <c r="BS25" s="195"/>
      <c r="BT25" s="180"/>
      <c r="BU25" s="195"/>
      <c r="BV25" s="185"/>
    </row>
    <row r="26" spans="1:74" ht="20.25" customHeight="1" x14ac:dyDescent="0.25">
      <c r="A26" s="180"/>
      <c r="B26" s="186" t="s">
        <v>59</v>
      </c>
      <c r="C26" s="187">
        <v>3</v>
      </c>
      <c r="D26" s="187">
        <v>3</v>
      </c>
      <c r="E26" s="310"/>
      <c r="F26" s="311"/>
      <c r="G26" s="311"/>
      <c r="H26" s="311"/>
      <c r="I26" s="311"/>
      <c r="J26" s="311"/>
      <c r="K26" s="311"/>
      <c r="L26" s="312"/>
      <c r="M26" s="187">
        <v>3</v>
      </c>
      <c r="N26" s="187">
        <v>3</v>
      </c>
      <c r="O26" s="310"/>
      <c r="P26" s="311"/>
      <c r="Q26" s="311"/>
      <c r="R26" s="311"/>
      <c r="S26" s="311"/>
      <c r="T26" s="311"/>
      <c r="U26" s="311"/>
      <c r="V26" s="312"/>
      <c r="W26" s="187">
        <v>3</v>
      </c>
      <c r="X26" s="187">
        <v>3</v>
      </c>
      <c r="Y26" s="310"/>
      <c r="Z26" s="311"/>
      <c r="AA26" s="311"/>
      <c r="AB26" s="311"/>
      <c r="AC26" s="311"/>
      <c r="AD26" s="311"/>
      <c r="AE26" s="311"/>
      <c r="AF26" s="317"/>
      <c r="AG26" s="180"/>
      <c r="AH26" s="195"/>
      <c r="AI26" s="180"/>
      <c r="AJ26" s="195"/>
      <c r="AK26" s="184"/>
      <c r="AL26" s="184"/>
      <c r="AM26" s="186" t="s">
        <v>59</v>
      </c>
      <c r="AN26" s="187">
        <v>3</v>
      </c>
      <c r="AO26" s="187">
        <v>3</v>
      </c>
      <c r="AP26" s="302"/>
      <c r="AQ26" s="303"/>
      <c r="AR26" s="303"/>
      <c r="AS26" s="303"/>
      <c r="AT26" s="303"/>
      <c r="AU26" s="303"/>
      <c r="AV26" s="303"/>
      <c r="AW26" s="320"/>
      <c r="AX26" s="187">
        <v>3</v>
      </c>
      <c r="AY26" s="187">
        <v>3</v>
      </c>
      <c r="AZ26" s="302"/>
      <c r="BA26" s="303"/>
      <c r="BB26" s="303"/>
      <c r="BC26" s="303"/>
      <c r="BD26" s="303"/>
      <c r="BE26" s="303"/>
      <c r="BF26" s="303"/>
      <c r="BG26" s="320"/>
      <c r="BH26" s="187">
        <v>3</v>
      </c>
      <c r="BI26" s="187">
        <v>3</v>
      </c>
      <c r="BJ26" s="302"/>
      <c r="BK26" s="303"/>
      <c r="BL26" s="303"/>
      <c r="BM26" s="303"/>
      <c r="BN26" s="303"/>
      <c r="BO26" s="303"/>
      <c r="BP26" s="303"/>
      <c r="BQ26" s="304"/>
      <c r="BR26" s="180"/>
      <c r="BS26" s="195"/>
      <c r="BT26" s="180"/>
      <c r="BU26" s="195"/>
      <c r="BV26" s="185"/>
    </row>
    <row r="27" spans="1:74" ht="60.6" thickBot="1" x14ac:dyDescent="0.3">
      <c r="A27" s="180"/>
      <c r="B27" s="233" t="s">
        <v>57</v>
      </c>
      <c r="C27" s="234" t="s">
        <v>303</v>
      </c>
      <c r="D27" s="234" t="s">
        <v>304</v>
      </c>
      <c r="E27" s="313"/>
      <c r="F27" s="314"/>
      <c r="G27" s="314"/>
      <c r="H27" s="314"/>
      <c r="I27" s="314"/>
      <c r="J27" s="314"/>
      <c r="K27" s="314"/>
      <c r="L27" s="315"/>
      <c r="M27" s="234" t="s">
        <v>303</v>
      </c>
      <c r="N27" s="234" t="s">
        <v>304</v>
      </c>
      <c r="O27" s="313"/>
      <c r="P27" s="314"/>
      <c r="Q27" s="314"/>
      <c r="R27" s="314"/>
      <c r="S27" s="314"/>
      <c r="T27" s="314"/>
      <c r="U27" s="314"/>
      <c r="V27" s="315"/>
      <c r="W27" s="234" t="s">
        <v>303</v>
      </c>
      <c r="X27" s="234" t="s">
        <v>304</v>
      </c>
      <c r="Y27" s="313"/>
      <c r="Z27" s="314"/>
      <c r="AA27" s="314"/>
      <c r="AB27" s="314"/>
      <c r="AC27" s="314"/>
      <c r="AD27" s="314"/>
      <c r="AE27" s="314"/>
      <c r="AF27" s="318"/>
      <c r="AG27" s="180"/>
      <c r="AH27" s="195"/>
      <c r="AI27" s="180"/>
      <c r="AJ27" s="195"/>
      <c r="AK27" s="184"/>
      <c r="AL27" s="184"/>
      <c r="AM27" s="233" t="s">
        <v>57</v>
      </c>
      <c r="AN27" s="234" t="s">
        <v>303</v>
      </c>
      <c r="AO27" s="234" t="s">
        <v>304</v>
      </c>
      <c r="AP27" s="305"/>
      <c r="AQ27" s="306"/>
      <c r="AR27" s="306"/>
      <c r="AS27" s="306"/>
      <c r="AT27" s="306"/>
      <c r="AU27" s="306"/>
      <c r="AV27" s="306"/>
      <c r="AW27" s="321"/>
      <c r="AX27" s="234" t="s">
        <v>303</v>
      </c>
      <c r="AY27" s="234" t="s">
        <v>304</v>
      </c>
      <c r="AZ27" s="305"/>
      <c r="BA27" s="306"/>
      <c r="BB27" s="306"/>
      <c r="BC27" s="306"/>
      <c r="BD27" s="306"/>
      <c r="BE27" s="306"/>
      <c r="BF27" s="306"/>
      <c r="BG27" s="321"/>
      <c r="BH27" s="234" t="s">
        <v>303</v>
      </c>
      <c r="BI27" s="234" t="s">
        <v>304</v>
      </c>
      <c r="BJ27" s="305"/>
      <c r="BK27" s="306"/>
      <c r="BL27" s="306"/>
      <c r="BM27" s="306"/>
      <c r="BN27" s="306"/>
      <c r="BO27" s="306"/>
      <c r="BP27" s="306"/>
      <c r="BQ27" s="307"/>
      <c r="BR27" s="180"/>
      <c r="BS27" s="195"/>
      <c r="BT27" s="180"/>
      <c r="BU27" s="195"/>
      <c r="BV27" s="185"/>
    </row>
    <row r="28" spans="1:74" ht="15" customHeight="1" thickTop="1" thickBot="1" x14ac:dyDescent="0.3">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95"/>
      <c r="AI28" s="180"/>
      <c r="AJ28" s="195"/>
      <c r="AK28" s="184"/>
      <c r="AL28" s="184"/>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95"/>
      <c r="BT28" s="180"/>
      <c r="BU28" s="195"/>
      <c r="BV28" s="185"/>
    </row>
    <row r="29" spans="1:74" ht="20.25" customHeight="1" thickTop="1" thickBot="1" x14ac:dyDescent="0.3">
      <c r="A29" s="180"/>
      <c r="B29" s="190" t="s">
        <v>305</v>
      </c>
      <c r="C29" s="193"/>
      <c r="D29" s="193"/>
      <c r="E29" s="193"/>
      <c r="F29" s="193"/>
      <c r="G29" s="193"/>
      <c r="H29" s="235"/>
      <c r="I29" s="235"/>
      <c r="J29" s="235"/>
      <c r="K29" s="235"/>
      <c r="L29" s="235"/>
      <c r="M29" s="193"/>
      <c r="N29" s="193"/>
      <c r="O29" s="193"/>
      <c r="P29" s="193"/>
      <c r="Q29" s="193"/>
      <c r="R29" s="235"/>
      <c r="S29" s="235"/>
      <c r="T29" s="235"/>
      <c r="U29" s="235"/>
      <c r="V29" s="235"/>
      <c r="W29" s="193"/>
      <c r="X29" s="193"/>
      <c r="Y29" s="193"/>
      <c r="Z29" s="193"/>
      <c r="AA29" s="193"/>
      <c r="AB29" s="235"/>
      <c r="AC29" s="235"/>
      <c r="AD29" s="235"/>
      <c r="AE29" s="235"/>
      <c r="AF29" s="235"/>
      <c r="AG29" s="180"/>
      <c r="AH29" s="195"/>
      <c r="AI29" s="180"/>
      <c r="AJ29" s="195"/>
      <c r="AK29" s="184"/>
      <c r="AL29" s="184"/>
      <c r="AM29" s="190" t="s">
        <v>305</v>
      </c>
      <c r="AN29" s="193"/>
      <c r="AO29" s="193"/>
      <c r="AP29" s="193"/>
      <c r="AQ29" s="193"/>
      <c r="AR29" s="193"/>
      <c r="AS29" s="235"/>
      <c r="AT29" s="235"/>
      <c r="AU29" s="235"/>
      <c r="AV29" s="235"/>
      <c r="AW29" s="235"/>
      <c r="AX29" s="193"/>
      <c r="AY29" s="193"/>
      <c r="AZ29" s="193"/>
      <c r="BA29" s="193"/>
      <c r="BB29" s="193"/>
      <c r="BC29" s="235"/>
      <c r="BD29" s="235"/>
      <c r="BE29" s="235"/>
      <c r="BF29" s="235"/>
      <c r="BG29" s="235"/>
      <c r="BH29" s="193"/>
      <c r="BI29" s="193"/>
      <c r="BJ29" s="193"/>
      <c r="BK29" s="193"/>
      <c r="BL29" s="193"/>
      <c r="BM29" s="235"/>
      <c r="BN29" s="235"/>
      <c r="BO29" s="235"/>
      <c r="BP29" s="235"/>
      <c r="BQ29" s="235"/>
      <c r="BR29" s="180"/>
      <c r="BS29" s="195"/>
      <c r="BT29" s="180"/>
      <c r="BU29" s="195"/>
      <c r="BV29" s="185"/>
    </row>
    <row r="30" spans="1:74" ht="20.25" customHeight="1" thickTop="1" thickBot="1" x14ac:dyDescent="0.3">
      <c r="A30" s="180"/>
      <c r="B30" s="217" t="s">
        <v>295</v>
      </c>
      <c r="C30" s="218">
        <v>98.864000000000004</v>
      </c>
      <c r="D30" s="269">
        <f>IF(OR(E23=0,C30=0),0,E23/(C30/1000))</f>
        <v>924.13821006635374</v>
      </c>
      <c r="E30" s="231"/>
      <c r="F30" s="231"/>
      <c r="G30" s="231"/>
      <c r="H30" s="231"/>
      <c r="I30" s="231"/>
      <c r="J30" s="231"/>
      <c r="K30" s="231"/>
      <c r="L30" s="231"/>
      <c r="M30" s="218">
        <v>99.758705180415504</v>
      </c>
      <c r="N30" s="269">
        <f>IF(OR(O23=0,M30=0),0,O23/(M30/1000))</f>
        <v>990.76849517097094</v>
      </c>
      <c r="O30" s="231"/>
      <c r="P30" s="231"/>
      <c r="Q30" s="231"/>
      <c r="R30" s="231"/>
      <c r="S30" s="231"/>
      <c r="T30" s="231"/>
      <c r="U30" s="231"/>
      <c r="V30" s="231"/>
      <c r="W30" s="218">
        <v>100.1585786777068</v>
      </c>
      <c r="X30" s="269">
        <f>IF(OR(Y23=0,W30=0),0,Y23/(W30/1000))</f>
        <v>887.65673502707909</v>
      </c>
      <c r="Y30" s="231"/>
      <c r="Z30" s="231"/>
      <c r="AA30" s="231"/>
      <c r="AB30" s="231"/>
      <c r="AC30" s="231"/>
      <c r="AD30" s="231"/>
      <c r="AE30" s="231"/>
      <c r="AF30" s="232"/>
      <c r="AG30" s="180"/>
      <c r="AH30" s="225" t="s">
        <v>306</v>
      </c>
      <c r="AI30" s="180"/>
      <c r="AJ30" s="225" t="s">
        <v>307</v>
      </c>
      <c r="AK30" s="184"/>
      <c r="AL30" s="184"/>
      <c r="AM30" s="217" t="s">
        <v>295</v>
      </c>
      <c r="AN30" s="218" t="s">
        <v>308</v>
      </c>
      <c r="AO30" s="219" t="s">
        <v>309</v>
      </c>
      <c r="AP30" s="231"/>
      <c r="AQ30" s="231"/>
      <c r="AR30" s="231"/>
      <c r="AS30" s="231"/>
      <c r="AT30" s="231"/>
      <c r="AU30" s="231"/>
      <c r="AV30" s="231"/>
      <c r="AW30" s="231"/>
      <c r="AX30" s="218" t="s">
        <v>308</v>
      </c>
      <c r="AY30" s="219" t="s">
        <v>309</v>
      </c>
      <c r="AZ30" s="231"/>
      <c r="BA30" s="231"/>
      <c r="BB30" s="231"/>
      <c r="BC30" s="231"/>
      <c r="BD30" s="231"/>
      <c r="BE30" s="231"/>
      <c r="BF30" s="231"/>
      <c r="BG30" s="231"/>
      <c r="BH30" s="218" t="s">
        <v>308</v>
      </c>
      <c r="BI30" s="219" t="s">
        <v>309</v>
      </c>
      <c r="BJ30" s="231"/>
      <c r="BK30" s="231"/>
      <c r="BL30" s="231"/>
      <c r="BM30" s="231"/>
      <c r="BN30" s="231"/>
      <c r="BO30" s="231"/>
      <c r="BP30" s="231"/>
      <c r="BQ30" s="232"/>
      <c r="BR30" s="180"/>
      <c r="BS30" s="225" t="s">
        <v>306</v>
      </c>
      <c r="BT30" s="180"/>
      <c r="BU30" s="225" t="s">
        <v>307</v>
      </c>
      <c r="BV30" s="185"/>
    </row>
    <row r="31" spans="1:74" ht="20.25" customHeight="1" thickTop="1" x14ac:dyDescent="0.25"/>
  </sheetData>
  <sheetProtection algorithmName="SHA-512" hashValue="Kn0vrWVDGSSP40ePYCL+Xd4vhECtcQ64w4L/eBwOYiVLuyVGJkbkwQr3PEH8Q3rHbCqNeUFITCCLdzGzvIehnA==" saltValue="llRd6qlyqT0VmwQTEfI2hA==" spinCount="100000" sheet="1" formatCells="0" formatColumns="0" formatRows="0" insertHyperlinks="0" sort="0" autoFilter="0" pivotTables="0"/>
  <mergeCells count="20">
    <mergeCell ref="BJ25:BQ27"/>
    <mergeCell ref="E25:L27"/>
    <mergeCell ref="O25:V27"/>
    <mergeCell ref="Y25:AF27"/>
    <mergeCell ref="AP25:AW27"/>
    <mergeCell ref="AZ25:BG27"/>
    <mergeCell ref="B1:AK1"/>
    <mergeCell ref="B2:AK2"/>
    <mergeCell ref="AH5:AH8"/>
    <mergeCell ref="AJ5:AJ8"/>
    <mergeCell ref="BS5:BS8"/>
    <mergeCell ref="W8:AF8"/>
    <mergeCell ref="AN8:AW8"/>
    <mergeCell ref="AX8:BG8"/>
    <mergeCell ref="BH8:BQ8"/>
    <mergeCell ref="BU5:BU8"/>
    <mergeCell ref="B7:B8"/>
    <mergeCell ref="AM7:AM8"/>
    <mergeCell ref="C8:L8"/>
    <mergeCell ref="M8:V8"/>
  </mergeCells>
  <pageMargins left="0.7" right="0.7" top="0.75" bottom="0.75" header="0.3" footer="0.3"/>
  <pageSetup paperSize="8" scale="10" fitToHeight="0" orientation="portrait"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E48F-C6AD-4249-9BC0-A95A22E99FB3}">
  <sheetPr>
    <tabColor rgb="FF0070C0"/>
    <pageSetUpPr fitToPage="1"/>
  </sheetPr>
  <dimension ref="A1:CK27"/>
  <sheetViews>
    <sheetView zoomScale="50" zoomScaleNormal="50" workbookViewId="0">
      <pane xSplit="2" ySplit="8" topLeftCell="C9" activePane="bottomRight" state="frozen"/>
      <selection pane="topRight" activeCell="C1" sqref="C1"/>
      <selection pane="bottomLeft" activeCell="A9" sqref="A9"/>
      <selection pane="bottomRight" activeCell="A11" sqref="A11"/>
    </sheetView>
  </sheetViews>
  <sheetFormatPr defaultColWidth="9.5546875" defaultRowHeight="20.25" customHeight="1" x14ac:dyDescent="0.25"/>
  <cols>
    <col min="1" max="1" width="1.6640625" style="175" customWidth="1"/>
    <col min="2" max="2" width="41.33203125" style="175" customWidth="1"/>
    <col min="3" max="10" width="15" style="175" customWidth="1"/>
    <col min="11" max="11" width="21" style="175" bestFit="1" customWidth="1"/>
    <col min="12" max="20" width="15" style="175" customWidth="1"/>
    <col min="21" max="21" width="19.6640625" style="175" bestFit="1" customWidth="1"/>
    <col min="22" max="30" width="15" style="175" customWidth="1"/>
    <col min="31" max="31" width="20.6640625" style="175" bestFit="1" customWidth="1"/>
    <col min="32" max="32" width="15" style="175" customWidth="1"/>
    <col min="33" max="33" width="3.44140625" style="175" customWidth="1"/>
    <col min="34" max="34" width="11.6640625" style="175" customWidth="1"/>
    <col min="35" max="35" width="3.44140625" style="175" customWidth="1"/>
    <col min="36" max="36" width="11.33203125" style="175" customWidth="1"/>
    <col min="37" max="38" width="9.5546875" style="175"/>
    <col min="39" max="39" width="41.33203125" style="175" customWidth="1"/>
    <col min="40" max="49" width="27.33203125" style="175" customWidth="1"/>
    <col min="50" max="51" width="21.33203125" style="175" bestFit="1" customWidth="1"/>
    <col min="52" max="52" width="20.6640625" style="175" bestFit="1" customWidth="1"/>
    <col min="53" max="53" width="21.33203125" style="175" bestFit="1" customWidth="1"/>
    <col min="54" max="55" width="24.44140625" style="175" bestFit="1" customWidth="1"/>
    <col min="56" max="56" width="21.6640625" style="175" bestFit="1" customWidth="1"/>
    <col min="57" max="57" width="26.33203125" style="175" bestFit="1" customWidth="1"/>
    <col min="58" max="58" width="21.33203125" style="175" bestFit="1" customWidth="1"/>
    <col min="59" max="59" width="24.5546875" style="175" bestFit="1" customWidth="1"/>
    <col min="60" max="61" width="21.33203125" style="175" bestFit="1" customWidth="1"/>
    <col min="62" max="62" width="20.6640625" style="175" bestFit="1" customWidth="1"/>
    <col min="63" max="63" width="21.33203125" style="175" bestFit="1" customWidth="1"/>
    <col min="64" max="65" width="24.44140625" style="175" bestFit="1" customWidth="1"/>
    <col min="66" max="66" width="21.6640625" style="175" bestFit="1" customWidth="1"/>
    <col min="67" max="67" width="26.33203125" style="175" bestFit="1" customWidth="1"/>
    <col min="68" max="68" width="21.33203125" style="175" bestFit="1" customWidth="1"/>
    <col min="69" max="69" width="24.5546875" style="175" bestFit="1" customWidth="1"/>
    <col min="70" max="70" width="3.44140625" style="175" customWidth="1"/>
    <col min="71" max="71" width="11.6640625" style="175" customWidth="1"/>
    <col min="72" max="72" width="3.44140625" style="175" customWidth="1"/>
    <col min="73" max="73" width="11.6640625" style="175" customWidth="1"/>
    <col min="74" max="16384" width="9.5546875" style="175"/>
  </cols>
  <sheetData>
    <row r="1" spans="1:89" ht="20.25" customHeight="1" x14ac:dyDescent="0.35">
      <c r="A1" s="171"/>
      <c r="B1" s="295" t="s">
        <v>310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171"/>
      <c r="AM1" s="172" t="s">
        <v>55</v>
      </c>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236"/>
    </row>
    <row r="2" spans="1:89" ht="19.2" x14ac:dyDescent="0.35">
      <c r="A2" s="171"/>
      <c r="B2" s="295" t="s">
        <v>204</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row>
    <row r="3" spans="1:89" ht="20.25" customHeight="1" x14ac:dyDescent="0.35">
      <c r="A3" s="171"/>
      <c r="B3" s="176" t="s">
        <v>311</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8"/>
      <c r="AL3" s="171"/>
      <c r="AM3" s="176" t="s">
        <v>311</v>
      </c>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8"/>
    </row>
    <row r="4" spans="1:89" ht="15" customHeight="1" thickBot="1" x14ac:dyDescent="0.3">
      <c r="A4" s="171"/>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8"/>
      <c r="BW4" s="238"/>
      <c r="BX4" s="238"/>
      <c r="BY4" s="238"/>
      <c r="BZ4" s="238"/>
      <c r="CA4" s="238"/>
      <c r="CB4" s="238"/>
      <c r="CC4" s="238"/>
      <c r="CD4" s="238"/>
      <c r="CE4" s="238"/>
      <c r="CF4" s="238"/>
      <c r="CG4" s="238"/>
      <c r="CH4" s="238"/>
      <c r="CI4" s="238"/>
      <c r="CJ4" s="238"/>
      <c r="CK4" s="238"/>
    </row>
    <row r="5" spans="1:89" ht="20.25" customHeight="1" thickTop="1" x14ac:dyDescent="0.25">
      <c r="A5" s="239"/>
      <c r="B5" s="181" t="s">
        <v>58</v>
      </c>
      <c r="C5" s="182" t="s">
        <v>206</v>
      </c>
      <c r="D5" s="182" t="s">
        <v>206</v>
      </c>
      <c r="E5" s="182" t="s">
        <v>206</v>
      </c>
      <c r="F5" s="182" t="s">
        <v>207</v>
      </c>
      <c r="G5" s="182" t="s">
        <v>208</v>
      </c>
      <c r="H5" s="182" t="s">
        <v>208</v>
      </c>
      <c r="I5" s="182" t="s">
        <v>208</v>
      </c>
      <c r="J5" s="182" t="s">
        <v>208</v>
      </c>
      <c r="K5" s="182" t="s">
        <v>163</v>
      </c>
      <c r="L5" s="182" t="s">
        <v>208</v>
      </c>
      <c r="M5" s="182" t="s">
        <v>206</v>
      </c>
      <c r="N5" s="182" t="s">
        <v>206</v>
      </c>
      <c r="O5" s="182" t="s">
        <v>206</v>
      </c>
      <c r="P5" s="182" t="s">
        <v>207</v>
      </c>
      <c r="Q5" s="182" t="s">
        <v>208</v>
      </c>
      <c r="R5" s="182" t="s">
        <v>208</v>
      </c>
      <c r="S5" s="182" t="s">
        <v>208</v>
      </c>
      <c r="T5" s="182" t="s">
        <v>208</v>
      </c>
      <c r="U5" s="182" t="s">
        <v>163</v>
      </c>
      <c r="V5" s="182" t="s">
        <v>208</v>
      </c>
      <c r="W5" s="182" t="s">
        <v>206</v>
      </c>
      <c r="X5" s="182" t="s">
        <v>206</v>
      </c>
      <c r="Y5" s="182" t="s">
        <v>206</v>
      </c>
      <c r="Z5" s="182" t="s">
        <v>207</v>
      </c>
      <c r="AA5" s="182" t="s">
        <v>208</v>
      </c>
      <c r="AB5" s="182" t="s">
        <v>208</v>
      </c>
      <c r="AC5" s="182" t="s">
        <v>208</v>
      </c>
      <c r="AD5" s="182" t="s">
        <v>208</v>
      </c>
      <c r="AE5" s="182" t="s">
        <v>163</v>
      </c>
      <c r="AF5" s="183" t="s">
        <v>208</v>
      </c>
      <c r="AG5" s="239"/>
      <c r="AH5" s="286" t="s">
        <v>79</v>
      </c>
      <c r="AI5" s="239"/>
      <c r="AJ5" s="286" t="s">
        <v>209</v>
      </c>
      <c r="AK5" s="239"/>
      <c r="AL5" s="239"/>
      <c r="AM5" s="181" t="s">
        <v>58</v>
      </c>
      <c r="AN5" s="182" t="s">
        <v>206</v>
      </c>
      <c r="AO5" s="182" t="s">
        <v>206</v>
      </c>
      <c r="AP5" s="182" t="s">
        <v>206</v>
      </c>
      <c r="AQ5" s="182" t="s">
        <v>207</v>
      </c>
      <c r="AR5" s="182" t="s">
        <v>208</v>
      </c>
      <c r="AS5" s="182" t="s">
        <v>208</v>
      </c>
      <c r="AT5" s="182" t="s">
        <v>208</v>
      </c>
      <c r="AU5" s="182" t="s">
        <v>208</v>
      </c>
      <c r="AV5" s="182" t="s">
        <v>163</v>
      </c>
      <c r="AW5" s="182" t="s">
        <v>208</v>
      </c>
      <c r="AX5" s="182" t="s">
        <v>206</v>
      </c>
      <c r="AY5" s="182" t="s">
        <v>206</v>
      </c>
      <c r="AZ5" s="182" t="s">
        <v>206</v>
      </c>
      <c r="BA5" s="182" t="s">
        <v>207</v>
      </c>
      <c r="BB5" s="182" t="s">
        <v>208</v>
      </c>
      <c r="BC5" s="182" t="s">
        <v>208</v>
      </c>
      <c r="BD5" s="182" t="s">
        <v>208</v>
      </c>
      <c r="BE5" s="182" t="s">
        <v>208</v>
      </c>
      <c r="BF5" s="182" t="s">
        <v>163</v>
      </c>
      <c r="BG5" s="182" t="s">
        <v>208</v>
      </c>
      <c r="BH5" s="182" t="s">
        <v>206</v>
      </c>
      <c r="BI5" s="182" t="s">
        <v>206</v>
      </c>
      <c r="BJ5" s="182" t="s">
        <v>206</v>
      </c>
      <c r="BK5" s="182" t="s">
        <v>207</v>
      </c>
      <c r="BL5" s="182" t="s">
        <v>208</v>
      </c>
      <c r="BM5" s="182" t="s">
        <v>208</v>
      </c>
      <c r="BN5" s="182" t="s">
        <v>208</v>
      </c>
      <c r="BO5" s="182" t="s">
        <v>208</v>
      </c>
      <c r="BP5" s="182" t="s">
        <v>163</v>
      </c>
      <c r="BQ5" s="183" t="s">
        <v>208</v>
      </c>
      <c r="BR5" s="239"/>
      <c r="BS5" s="286" t="s">
        <v>79</v>
      </c>
      <c r="BT5" s="239"/>
      <c r="BU5" s="286" t="s">
        <v>209</v>
      </c>
      <c r="BV5" s="240"/>
      <c r="BW5" s="238"/>
      <c r="BX5" s="238"/>
      <c r="BY5" s="238"/>
      <c r="BZ5" s="238"/>
      <c r="CA5" s="238"/>
      <c r="CB5" s="238"/>
      <c r="CC5" s="238"/>
      <c r="CD5" s="238"/>
      <c r="CE5" s="238"/>
      <c r="CF5" s="238"/>
      <c r="CG5" s="238"/>
      <c r="CH5" s="238"/>
      <c r="CI5" s="238"/>
      <c r="CJ5" s="238"/>
      <c r="CK5" s="238"/>
    </row>
    <row r="6" spans="1:89" ht="20.25" customHeight="1" x14ac:dyDescent="0.25">
      <c r="A6" s="184"/>
      <c r="B6" s="186" t="s">
        <v>59</v>
      </c>
      <c r="C6" s="187">
        <v>3</v>
      </c>
      <c r="D6" s="187">
        <v>3</v>
      </c>
      <c r="E6" s="187">
        <v>3</v>
      </c>
      <c r="F6" s="187">
        <v>3</v>
      </c>
      <c r="G6" s="187">
        <v>3</v>
      </c>
      <c r="H6" s="187">
        <v>3</v>
      </c>
      <c r="I6" s="187">
        <v>3</v>
      </c>
      <c r="J6" s="187">
        <v>3</v>
      </c>
      <c r="K6" s="187">
        <v>3</v>
      </c>
      <c r="L6" s="187">
        <v>3</v>
      </c>
      <c r="M6" s="187">
        <v>3</v>
      </c>
      <c r="N6" s="187">
        <v>3</v>
      </c>
      <c r="O6" s="187">
        <v>3</v>
      </c>
      <c r="P6" s="187">
        <v>3</v>
      </c>
      <c r="Q6" s="187">
        <v>3</v>
      </c>
      <c r="R6" s="187">
        <v>3</v>
      </c>
      <c r="S6" s="187">
        <v>3</v>
      </c>
      <c r="T6" s="187">
        <v>3</v>
      </c>
      <c r="U6" s="187">
        <v>3</v>
      </c>
      <c r="V6" s="187">
        <v>3</v>
      </c>
      <c r="W6" s="187">
        <v>3</v>
      </c>
      <c r="X6" s="187">
        <v>3</v>
      </c>
      <c r="Y6" s="187">
        <v>3</v>
      </c>
      <c r="Z6" s="187">
        <v>3</v>
      </c>
      <c r="AA6" s="187">
        <v>3</v>
      </c>
      <c r="AB6" s="187">
        <v>3</v>
      </c>
      <c r="AC6" s="187">
        <v>3</v>
      </c>
      <c r="AD6" s="187">
        <v>3</v>
      </c>
      <c r="AE6" s="187">
        <v>3</v>
      </c>
      <c r="AF6" s="188">
        <v>3</v>
      </c>
      <c r="AG6" s="241"/>
      <c r="AH6" s="287"/>
      <c r="AI6" s="241"/>
      <c r="AJ6" s="287"/>
      <c r="AK6" s="180"/>
      <c r="AL6" s="180"/>
      <c r="AM6" s="186" t="s">
        <v>59</v>
      </c>
      <c r="AN6" s="187">
        <v>3</v>
      </c>
      <c r="AO6" s="187">
        <v>3</v>
      </c>
      <c r="AP6" s="187">
        <v>3</v>
      </c>
      <c r="AQ6" s="187">
        <v>3</v>
      </c>
      <c r="AR6" s="187">
        <v>3</v>
      </c>
      <c r="AS6" s="187">
        <v>3</v>
      </c>
      <c r="AT6" s="187">
        <v>3</v>
      </c>
      <c r="AU6" s="187">
        <v>3</v>
      </c>
      <c r="AV6" s="187">
        <v>3</v>
      </c>
      <c r="AW6" s="187">
        <v>3</v>
      </c>
      <c r="AX6" s="187">
        <v>3</v>
      </c>
      <c r="AY6" s="187">
        <v>3</v>
      </c>
      <c r="AZ6" s="187">
        <v>3</v>
      </c>
      <c r="BA6" s="187">
        <v>3</v>
      </c>
      <c r="BB6" s="187">
        <v>3</v>
      </c>
      <c r="BC6" s="187">
        <v>3</v>
      </c>
      <c r="BD6" s="187">
        <v>3</v>
      </c>
      <c r="BE6" s="187">
        <v>3</v>
      </c>
      <c r="BF6" s="187">
        <v>3</v>
      </c>
      <c r="BG6" s="187">
        <v>3</v>
      </c>
      <c r="BH6" s="187">
        <v>3</v>
      </c>
      <c r="BI6" s="187">
        <v>3</v>
      </c>
      <c r="BJ6" s="187">
        <v>3</v>
      </c>
      <c r="BK6" s="187">
        <v>3</v>
      </c>
      <c r="BL6" s="187">
        <v>3</v>
      </c>
      <c r="BM6" s="187">
        <v>3</v>
      </c>
      <c r="BN6" s="187">
        <v>3</v>
      </c>
      <c r="BO6" s="187">
        <v>3</v>
      </c>
      <c r="BP6" s="187">
        <v>3</v>
      </c>
      <c r="BQ6" s="188">
        <v>3</v>
      </c>
      <c r="BR6" s="241"/>
      <c r="BS6" s="296"/>
      <c r="BT6" s="241"/>
      <c r="BU6" s="296"/>
      <c r="BV6" s="242"/>
      <c r="BW6" s="238"/>
      <c r="BX6" s="238"/>
      <c r="BY6" s="238"/>
      <c r="BZ6" s="238"/>
      <c r="CA6" s="238"/>
      <c r="CB6" s="238"/>
      <c r="CC6" s="238"/>
      <c r="CD6" s="238"/>
      <c r="CE6" s="238"/>
      <c r="CF6" s="238"/>
      <c r="CG6" s="238"/>
      <c r="CH6" s="238"/>
      <c r="CI6" s="238"/>
      <c r="CJ6" s="238"/>
      <c r="CK6" s="238"/>
    </row>
    <row r="7" spans="1:89" ht="90" x14ac:dyDescent="0.25">
      <c r="A7" s="180"/>
      <c r="B7" s="289" t="s">
        <v>57</v>
      </c>
      <c r="C7" s="187" t="s">
        <v>210</v>
      </c>
      <c r="D7" s="187" t="s">
        <v>211</v>
      </c>
      <c r="E7" s="187" t="s">
        <v>212</v>
      </c>
      <c r="F7" s="187" t="s">
        <v>213</v>
      </c>
      <c r="G7" s="187" t="s">
        <v>214</v>
      </c>
      <c r="H7" s="187" t="s">
        <v>215</v>
      </c>
      <c r="I7" s="187" t="s">
        <v>216</v>
      </c>
      <c r="J7" s="187" t="s">
        <v>217</v>
      </c>
      <c r="K7" s="187" t="s">
        <v>218</v>
      </c>
      <c r="L7" s="187" t="s">
        <v>219</v>
      </c>
      <c r="M7" s="187" t="s">
        <v>210</v>
      </c>
      <c r="N7" s="187" t="s">
        <v>211</v>
      </c>
      <c r="O7" s="187" t="s">
        <v>212</v>
      </c>
      <c r="P7" s="187" t="s">
        <v>213</v>
      </c>
      <c r="Q7" s="187" t="s">
        <v>214</v>
      </c>
      <c r="R7" s="187" t="s">
        <v>215</v>
      </c>
      <c r="S7" s="187" t="s">
        <v>216</v>
      </c>
      <c r="T7" s="187" t="s">
        <v>217</v>
      </c>
      <c r="U7" s="187" t="s">
        <v>218</v>
      </c>
      <c r="V7" s="187" t="s">
        <v>219</v>
      </c>
      <c r="W7" s="187" t="s">
        <v>210</v>
      </c>
      <c r="X7" s="187" t="s">
        <v>211</v>
      </c>
      <c r="Y7" s="187" t="s">
        <v>212</v>
      </c>
      <c r="Z7" s="187" t="s">
        <v>213</v>
      </c>
      <c r="AA7" s="187" t="s">
        <v>214</v>
      </c>
      <c r="AB7" s="187" t="s">
        <v>215</v>
      </c>
      <c r="AC7" s="187" t="s">
        <v>216</v>
      </c>
      <c r="AD7" s="187" t="s">
        <v>217</v>
      </c>
      <c r="AE7" s="187" t="s">
        <v>218</v>
      </c>
      <c r="AF7" s="188" t="s">
        <v>219</v>
      </c>
      <c r="AG7" s="243"/>
      <c r="AH7" s="287"/>
      <c r="AI7" s="243"/>
      <c r="AJ7" s="287"/>
      <c r="AK7" s="180"/>
      <c r="AL7" s="180"/>
      <c r="AM7" s="289" t="s">
        <v>57</v>
      </c>
      <c r="AN7" s="187" t="s">
        <v>210</v>
      </c>
      <c r="AO7" s="187" t="s">
        <v>211</v>
      </c>
      <c r="AP7" s="187" t="s">
        <v>212</v>
      </c>
      <c r="AQ7" s="187" t="s">
        <v>213</v>
      </c>
      <c r="AR7" s="187" t="s">
        <v>214</v>
      </c>
      <c r="AS7" s="187" t="s">
        <v>215</v>
      </c>
      <c r="AT7" s="187" t="s">
        <v>216</v>
      </c>
      <c r="AU7" s="187" t="s">
        <v>217</v>
      </c>
      <c r="AV7" s="187" t="s">
        <v>218</v>
      </c>
      <c r="AW7" s="187" t="s">
        <v>219</v>
      </c>
      <c r="AX7" s="187" t="s">
        <v>210</v>
      </c>
      <c r="AY7" s="187" t="s">
        <v>211</v>
      </c>
      <c r="AZ7" s="187" t="s">
        <v>212</v>
      </c>
      <c r="BA7" s="187" t="s">
        <v>213</v>
      </c>
      <c r="BB7" s="187" t="s">
        <v>214</v>
      </c>
      <c r="BC7" s="187" t="s">
        <v>215</v>
      </c>
      <c r="BD7" s="187" t="s">
        <v>216</v>
      </c>
      <c r="BE7" s="187" t="s">
        <v>217</v>
      </c>
      <c r="BF7" s="187" t="s">
        <v>218</v>
      </c>
      <c r="BG7" s="187" t="s">
        <v>219</v>
      </c>
      <c r="BH7" s="187" t="s">
        <v>210</v>
      </c>
      <c r="BI7" s="187" t="s">
        <v>211</v>
      </c>
      <c r="BJ7" s="187" t="s">
        <v>212</v>
      </c>
      <c r="BK7" s="187" t="s">
        <v>213</v>
      </c>
      <c r="BL7" s="187" t="s">
        <v>214</v>
      </c>
      <c r="BM7" s="187" t="s">
        <v>215</v>
      </c>
      <c r="BN7" s="187" t="s">
        <v>216</v>
      </c>
      <c r="BO7" s="187" t="s">
        <v>217</v>
      </c>
      <c r="BP7" s="187" t="s">
        <v>218</v>
      </c>
      <c r="BQ7" s="188" t="s">
        <v>219</v>
      </c>
      <c r="BR7" s="243"/>
      <c r="BS7" s="296"/>
      <c r="BT7" s="243"/>
      <c r="BU7" s="296"/>
      <c r="BV7" s="242"/>
      <c r="BW7" s="238"/>
      <c r="BX7" s="238"/>
      <c r="BY7" s="238"/>
      <c r="BZ7" s="238"/>
      <c r="CA7" s="238"/>
      <c r="CB7" s="238"/>
      <c r="CC7" s="238"/>
      <c r="CD7" s="238"/>
      <c r="CE7" s="238"/>
      <c r="CF7" s="238"/>
      <c r="CG7" s="238"/>
      <c r="CH7" s="238"/>
      <c r="CI7" s="238"/>
      <c r="CJ7" s="238"/>
      <c r="CK7" s="238"/>
    </row>
    <row r="8" spans="1:89" ht="20.25" customHeight="1" thickBot="1" x14ac:dyDescent="0.3">
      <c r="A8" s="180"/>
      <c r="B8" s="290"/>
      <c r="C8" s="292" t="s">
        <v>7</v>
      </c>
      <c r="D8" s="293"/>
      <c r="E8" s="293"/>
      <c r="F8" s="293"/>
      <c r="G8" s="293"/>
      <c r="H8" s="293"/>
      <c r="I8" s="293"/>
      <c r="J8" s="293"/>
      <c r="K8" s="293"/>
      <c r="L8" s="294"/>
      <c r="M8" s="292" t="s">
        <v>8</v>
      </c>
      <c r="N8" s="293"/>
      <c r="O8" s="293"/>
      <c r="P8" s="293"/>
      <c r="Q8" s="293"/>
      <c r="R8" s="293"/>
      <c r="S8" s="293"/>
      <c r="T8" s="293"/>
      <c r="U8" s="293"/>
      <c r="V8" s="294"/>
      <c r="W8" s="292" t="s">
        <v>9</v>
      </c>
      <c r="X8" s="293"/>
      <c r="Y8" s="293"/>
      <c r="Z8" s="293"/>
      <c r="AA8" s="293"/>
      <c r="AB8" s="293"/>
      <c r="AC8" s="293"/>
      <c r="AD8" s="293"/>
      <c r="AE8" s="293"/>
      <c r="AF8" s="298"/>
      <c r="AG8" s="244"/>
      <c r="AH8" s="288"/>
      <c r="AI8" s="244"/>
      <c r="AJ8" s="288"/>
      <c r="AK8" s="180"/>
      <c r="AL8" s="180"/>
      <c r="AM8" s="290"/>
      <c r="AN8" s="292" t="s">
        <v>7</v>
      </c>
      <c r="AO8" s="293"/>
      <c r="AP8" s="293"/>
      <c r="AQ8" s="293"/>
      <c r="AR8" s="293"/>
      <c r="AS8" s="293"/>
      <c r="AT8" s="293"/>
      <c r="AU8" s="293"/>
      <c r="AV8" s="293"/>
      <c r="AW8" s="294"/>
      <c r="AX8" s="292" t="s">
        <v>8</v>
      </c>
      <c r="AY8" s="293"/>
      <c r="AZ8" s="293"/>
      <c r="BA8" s="293"/>
      <c r="BB8" s="293"/>
      <c r="BC8" s="293"/>
      <c r="BD8" s="293"/>
      <c r="BE8" s="293"/>
      <c r="BF8" s="293"/>
      <c r="BG8" s="294"/>
      <c r="BH8" s="292" t="s">
        <v>9</v>
      </c>
      <c r="BI8" s="293"/>
      <c r="BJ8" s="293"/>
      <c r="BK8" s="293"/>
      <c r="BL8" s="293"/>
      <c r="BM8" s="293"/>
      <c r="BN8" s="293"/>
      <c r="BO8" s="293"/>
      <c r="BP8" s="293"/>
      <c r="BQ8" s="298"/>
      <c r="BR8" s="244"/>
      <c r="BS8" s="297"/>
      <c r="BT8" s="244"/>
      <c r="BU8" s="297"/>
      <c r="BV8" s="242"/>
      <c r="BW8" s="238"/>
      <c r="BX8" s="238"/>
      <c r="BY8" s="238"/>
      <c r="BZ8" s="238"/>
      <c r="CA8" s="238"/>
      <c r="CB8" s="238"/>
      <c r="CC8" s="238"/>
      <c r="CD8" s="238"/>
      <c r="CE8" s="238"/>
      <c r="CF8" s="238"/>
      <c r="CG8" s="238"/>
      <c r="CH8" s="238"/>
      <c r="CI8" s="238"/>
      <c r="CJ8" s="238"/>
      <c r="CK8" s="238"/>
    </row>
    <row r="9" spans="1:89" ht="15" customHeight="1" thickTop="1" thickBot="1" x14ac:dyDescent="0.3">
      <c r="A9" s="180"/>
      <c r="B9" s="245"/>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4"/>
      <c r="AH9" s="195"/>
      <c r="AI9" s="244"/>
      <c r="AJ9" s="195"/>
      <c r="AK9" s="180"/>
      <c r="AL9" s="180"/>
      <c r="AM9" s="192"/>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4"/>
      <c r="BS9" s="195"/>
      <c r="BT9" s="244"/>
      <c r="BU9" s="195"/>
      <c r="BV9" s="242"/>
      <c r="BW9" s="238"/>
      <c r="BX9" s="238"/>
      <c r="BY9" s="238"/>
      <c r="BZ9" s="238"/>
      <c r="CA9" s="238"/>
      <c r="CB9" s="238"/>
      <c r="CC9" s="238"/>
      <c r="CD9" s="238"/>
      <c r="CE9" s="238"/>
      <c r="CF9" s="238"/>
      <c r="CG9" s="238"/>
      <c r="CH9" s="238"/>
      <c r="CI9" s="238"/>
      <c r="CJ9" s="238"/>
      <c r="CK9" s="238"/>
    </row>
    <row r="10" spans="1:89" ht="20.25" customHeight="1" thickTop="1" thickBot="1" x14ac:dyDescent="0.3">
      <c r="A10" s="180"/>
      <c r="B10" s="190" t="s">
        <v>220</v>
      </c>
      <c r="C10" s="191"/>
      <c r="D10" s="191"/>
      <c r="E10" s="192"/>
      <c r="F10" s="193"/>
      <c r="G10" s="193"/>
      <c r="H10" s="194"/>
      <c r="I10" s="194"/>
      <c r="J10" s="194"/>
      <c r="K10" s="194"/>
      <c r="L10" s="180"/>
      <c r="M10" s="191"/>
      <c r="N10" s="191"/>
      <c r="O10" s="192"/>
      <c r="P10" s="193"/>
      <c r="Q10" s="193"/>
      <c r="R10" s="194"/>
      <c r="S10" s="194"/>
      <c r="T10" s="194"/>
      <c r="U10" s="194"/>
      <c r="V10" s="180"/>
      <c r="W10" s="191"/>
      <c r="X10" s="191"/>
      <c r="Y10" s="192"/>
      <c r="Z10" s="193"/>
      <c r="AA10" s="193"/>
      <c r="AB10" s="194"/>
      <c r="AC10" s="194"/>
      <c r="AD10" s="194"/>
      <c r="AE10" s="194"/>
      <c r="AF10" s="180"/>
      <c r="AG10" s="195"/>
      <c r="AH10" s="180"/>
      <c r="AI10" s="195"/>
      <c r="AJ10" s="180"/>
      <c r="AK10" s="180"/>
      <c r="AL10" s="180"/>
      <c r="AM10" s="190" t="s">
        <v>220</v>
      </c>
      <c r="AN10" s="191"/>
      <c r="AO10" s="191"/>
      <c r="AP10" s="192"/>
      <c r="AQ10" s="193"/>
      <c r="AR10" s="193"/>
      <c r="AS10" s="194"/>
      <c r="AT10" s="194"/>
      <c r="AU10" s="194"/>
      <c r="AV10" s="194"/>
      <c r="AW10" s="180"/>
      <c r="AX10" s="191"/>
      <c r="AY10" s="191"/>
      <c r="AZ10" s="192"/>
      <c r="BA10" s="193"/>
      <c r="BB10" s="193"/>
      <c r="BC10" s="194"/>
      <c r="BD10" s="194"/>
      <c r="BE10" s="194"/>
      <c r="BF10" s="194"/>
      <c r="BG10" s="180"/>
      <c r="BH10" s="191"/>
      <c r="BI10" s="191"/>
      <c r="BJ10" s="192"/>
      <c r="BK10" s="193"/>
      <c r="BL10" s="193"/>
      <c r="BM10" s="194"/>
      <c r="BN10" s="194"/>
      <c r="BO10" s="194"/>
      <c r="BP10" s="194"/>
      <c r="BQ10" s="180"/>
      <c r="BR10" s="195"/>
      <c r="BS10" s="180"/>
      <c r="BT10" s="195"/>
      <c r="BU10" s="180"/>
      <c r="BV10" s="242"/>
      <c r="BW10" s="238"/>
      <c r="BX10" s="238"/>
      <c r="BY10" s="238"/>
      <c r="BZ10" s="238"/>
      <c r="CA10" s="238"/>
      <c r="CB10" s="238"/>
      <c r="CC10" s="238"/>
      <c r="CD10" s="238"/>
      <c r="CE10" s="238"/>
      <c r="CF10" s="238"/>
      <c r="CG10" s="238"/>
      <c r="CH10" s="238"/>
      <c r="CI10" s="238"/>
      <c r="CJ10" s="238"/>
      <c r="CK10" s="238"/>
    </row>
    <row r="11" spans="1:89" ht="20.25" customHeight="1" thickTop="1" x14ac:dyDescent="0.25">
      <c r="A11" s="180"/>
      <c r="B11" s="196" t="s">
        <v>221</v>
      </c>
      <c r="C11" s="197">
        <v>81.611999999999995</v>
      </c>
      <c r="D11" s="274">
        <v>3.734</v>
      </c>
      <c r="E11" s="261">
        <f>SUM(C11:D11)</f>
        <v>85.345999999999989</v>
      </c>
      <c r="F11" s="274">
        <v>71.602999999999994</v>
      </c>
      <c r="G11" s="261">
        <f>IF(OR(D11=0,F11=0),0,D11/(F11/1000))</f>
        <v>52.148652989399885</v>
      </c>
      <c r="H11" s="274">
        <v>41.00963178683805</v>
      </c>
      <c r="I11" s="274">
        <v>-1.4996317868380531</v>
      </c>
      <c r="J11" s="261">
        <f>H11 + I11</f>
        <v>39.51</v>
      </c>
      <c r="K11" s="275">
        <v>0.01</v>
      </c>
      <c r="L11" s="274">
        <v>51.422067130249864</v>
      </c>
      <c r="M11" s="197">
        <v>89.765000000000001</v>
      </c>
      <c r="N11" s="274">
        <v>3.7103258939423709</v>
      </c>
      <c r="O11" s="261">
        <f>SUM(M11:N11)</f>
        <v>93.475325893942369</v>
      </c>
      <c r="P11" s="274">
        <v>72.187705180415506</v>
      </c>
      <c r="Q11" s="261">
        <f>IF(OR(N11=0,P11=0),0,N11/(P11/1000))</f>
        <v>51.398307851306797</v>
      </c>
      <c r="R11" s="274">
        <v>39.083422343008614</v>
      </c>
      <c r="S11" s="274">
        <v>-0.63404058103025218</v>
      </c>
      <c r="T11" s="261">
        <f>R11 + S11</f>
        <v>38.449381761978358</v>
      </c>
      <c r="U11" s="275">
        <v>0.01</v>
      </c>
      <c r="V11" s="274">
        <v>51.398307851306804</v>
      </c>
      <c r="W11" s="197">
        <v>87.97</v>
      </c>
      <c r="X11" s="274">
        <v>3.5977490933251977</v>
      </c>
      <c r="Y11" s="261">
        <f>SUM(W11:X11)</f>
        <v>91.56774909332519</v>
      </c>
      <c r="Z11" s="274">
        <v>72.587578677706787</v>
      </c>
      <c r="AA11" s="261">
        <f>IF(OR(X11=0,Z11=0),0,X11/(Z11/1000))</f>
        <v>49.564252711878154</v>
      </c>
      <c r="AB11" s="276">
        <v>38.468830188679249</v>
      </c>
      <c r="AC11" s="274">
        <v>-1.5193733911118625</v>
      </c>
      <c r="AD11" s="261">
        <f>AB11 + AC11</f>
        <v>36.949456797567386</v>
      </c>
      <c r="AE11" s="275">
        <v>0.01</v>
      </c>
      <c r="AF11" s="277">
        <v>49.564252711878162</v>
      </c>
      <c r="AG11" s="248"/>
      <c r="AH11" s="249" t="s">
        <v>312</v>
      </c>
      <c r="AI11" s="248"/>
      <c r="AJ11" s="249" t="s">
        <v>313</v>
      </c>
      <c r="AK11" s="180"/>
      <c r="AL11" s="180"/>
      <c r="AM11" s="196" t="s">
        <v>221</v>
      </c>
      <c r="AN11" s="197" t="s">
        <v>314</v>
      </c>
      <c r="AO11" s="200" t="s">
        <v>315</v>
      </c>
      <c r="AP11" s="198" t="s">
        <v>316</v>
      </c>
      <c r="AQ11" s="200" t="s">
        <v>317</v>
      </c>
      <c r="AR11" s="198" t="s">
        <v>318</v>
      </c>
      <c r="AS11" s="200" t="s">
        <v>319</v>
      </c>
      <c r="AT11" s="200" t="s">
        <v>320</v>
      </c>
      <c r="AU11" s="198" t="s">
        <v>321</v>
      </c>
      <c r="AV11" s="247" t="s">
        <v>322</v>
      </c>
      <c r="AW11" s="200" t="s">
        <v>323</v>
      </c>
      <c r="AX11" s="197" t="s">
        <v>314</v>
      </c>
      <c r="AY11" s="200" t="s">
        <v>315</v>
      </c>
      <c r="AZ11" s="198" t="s">
        <v>316</v>
      </c>
      <c r="BA11" s="200" t="s">
        <v>317</v>
      </c>
      <c r="BB11" s="198" t="s">
        <v>318</v>
      </c>
      <c r="BC11" s="200" t="s">
        <v>319</v>
      </c>
      <c r="BD11" s="200" t="s">
        <v>320</v>
      </c>
      <c r="BE11" s="198" t="s">
        <v>321</v>
      </c>
      <c r="BF11" s="247" t="s">
        <v>322</v>
      </c>
      <c r="BG11" s="200" t="s">
        <v>323</v>
      </c>
      <c r="BH11" s="197" t="s">
        <v>314</v>
      </c>
      <c r="BI11" s="200" t="s">
        <v>315</v>
      </c>
      <c r="BJ11" s="198" t="s">
        <v>316</v>
      </c>
      <c r="BK11" s="200" t="s">
        <v>317</v>
      </c>
      <c r="BL11" s="198" t="s">
        <v>318</v>
      </c>
      <c r="BM11" s="200" t="s">
        <v>319</v>
      </c>
      <c r="BN11" s="200" t="s">
        <v>320</v>
      </c>
      <c r="BO11" s="198" t="s">
        <v>321</v>
      </c>
      <c r="BP11" s="247" t="s">
        <v>322</v>
      </c>
      <c r="BQ11" s="201" t="s">
        <v>323</v>
      </c>
      <c r="BR11" s="248"/>
      <c r="BS11" s="249" t="s">
        <v>312</v>
      </c>
      <c r="BT11" s="248"/>
      <c r="BU11" s="249" t="s">
        <v>313</v>
      </c>
      <c r="BV11" s="242"/>
      <c r="BW11" s="238"/>
      <c r="BX11" s="238"/>
      <c r="BY11" s="238"/>
      <c r="BZ11" s="238"/>
      <c r="CA11" s="238"/>
      <c r="CB11" s="238"/>
      <c r="CC11" s="238"/>
      <c r="CD11" s="238"/>
      <c r="CE11" s="238"/>
      <c r="CF11" s="238"/>
      <c r="CG11" s="238"/>
      <c r="CH11" s="238"/>
      <c r="CI11" s="238"/>
      <c r="CJ11" s="238"/>
      <c r="CK11" s="238"/>
    </row>
    <row r="12" spans="1:89" ht="20.25" customHeight="1" x14ac:dyDescent="0.25">
      <c r="A12" s="180"/>
      <c r="B12" s="203" t="s">
        <v>234</v>
      </c>
      <c r="C12" s="262"/>
      <c r="D12" s="262"/>
      <c r="E12" s="264">
        <f>SUM(C12:D12)</f>
        <v>0</v>
      </c>
      <c r="F12" s="262"/>
      <c r="G12" s="264">
        <f>IF(OR(D12=0,F12=0),0,D12/(F12/1100))</f>
        <v>0</v>
      </c>
      <c r="H12" s="262"/>
      <c r="I12" s="262"/>
      <c r="J12" s="264">
        <f>H12 + I12</f>
        <v>0</v>
      </c>
      <c r="K12" s="278"/>
      <c r="L12" s="262"/>
      <c r="M12" s="262"/>
      <c r="N12" s="262"/>
      <c r="O12" s="264">
        <f>SUM(M12:N12)</f>
        <v>0</v>
      </c>
      <c r="P12" s="262"/>
      <c r="Q12" s="264">
        <f>IF(OR(N12=0,P12=0),0,N12/(P12/1100))</f>
        <v>0</v>
      </c>
      <c r="R12" s="262"/>
      <c r="S12" s="262"/>
      <c r="T12" s="264">
        <f>R12 + S12</f>
        <v>0</v>
      </c>
      <c r="U12" s="278"/>
      <c r="V12" s="262"/>
      <c r="W12" s="262"/>
      <c r="X12" s="262"/>
      <c r="Y12" s="264">
        <f>SUM(W12:X12)</f>
        <v>0</v>
      </c>
      <c r="Z12" s="262"/>
      <c r="AA12" s="264">
        <f>IF(OR(X12=0,Z12=0),0,X12/(Z12/1100))</f>
        <v>0</v>
      </c>
      <c r="AB12" s="262"/>
      <c r="AC12" s="262"/>
      <c r="AD12" s="264">
        <f>AB12 + AC12</f>
        <v>0</v>
      </c>
      <c r="AE12" s="278"/>
      <c r="AF12" s="265"/>
      <c r="AG12" s="248"/>
      <c r="AH12" s="251" t="s">
        <v>324</v>
      </c>
      <c r="AI12" s="248"/>
      <c r="AJ12" s="251" t="s">
        <v>325</v>
      </c>
      <c r="AK12" s="180"/>
      <c r="AL12" s="180"/>
      <c r="AM12" s="203" t="s">
        <v>234</v>
      </c>
      <c r="AN12" s="207" t="s">
        <v>326</v>
      </c>
      <c r="AO12" s="207" t="s">
        <v>327</v>
      </c>
      <c r="AP12" s="205" t="s">
        <v>328</v>
      </c>
      <c r="AQ12" s="207" t="s">
        <v>329</v>
      </c>
      <c r="AR12" s="205" t="s">
        <v>330</v>
      </c>
      <c r="AS12" s="207" t="s">
        <v>331</v>
      </c>
      <c r="AT12" s="207" t="s">
        <v>332</v>
      </c>
      <c r="AU12" s="205" t="s">
        <v>333</v>
      </c>
      <c r="AV12" s="250" t="s">
        <v>334</v>
      </c>
      <c r="AW12" s="207" t="s">
        <v>335</v>
      </c>
      <c r="AX12" s="207" t="s">
        <v>326</v>
      </c>
      <c r="AY12" s="207" t="s">
        <v>327</v>
      </c>
      <c r="AZ12" s="205" t="s">
        <v>328</v>
      </c>
      <c r="BA12" s="207" t="s">
        <v>329</v>
      </c>
      <c r="BB12" s="205" t="s">
        <v>330</v>
      </c>
      <c r="BC12" s="207" t="s">
        <v>331</v>
      </c>
      <c r="BD12" s="207" t="s">
        <v>332</v>
      </c>
      <c r="BE12" s="205" t="s">
        <v>333</v>
      </c>
      <c r="BF12" s="250" t="s">
        <v>334</v>
      </c>
      <c r="BG12" s="207" t="s">
        <v>335</v>
      </c>
      <c r="BH12" s="207" t="s">
        <v>326</v>
      </c>
      <c r="BI12" s="207" t="s">
        <v>327</v>
      </c>
      <c r="BJ12" s="205" t="s">
        <v>328</v>
      </c>
      <c r="BK12" s="207" t="s">
        <v>329</v>
      </c>
      <c r="BL12" s="205" t="s">
        <v>330</v>
      </c>
      <c r="BM12" s="207" t="s">
        <v>331</v>
      </c>
      <c r="BN12" s="207" t="s">
        <v>332</v>
      </c>
      <c r="BO12" s="205" t="s">
        <v>333</v>
      </c>
      <c r="BP12" s="250" t="s">
        <v>334</v>
      </c>
      <c r="BQ12" s="208" t="s">
        <v>335</v>
      </c>
      <c r="BR12" s="248"/>
      <c r="BS12" s="251" t="s">
        <v>324</v>
      </c>
      <c r="BT12" s="248"/>
      <c r="BU12" s="251" t="s">
        <v>325</v>
      </c>
      <c r="BV12" s="242"/>
      <c r="BW12" s="238"/>
      <c r="BX12" s="238"/>
      <c r="BY12" s="238"/>
      <c r="BZ12" s="238"/>
      <c r="CA12" s="238"/>
      <c r="CB12" s="238"/>
      <c r="CC12" s="238"/>
      <c r="CD12" s="238"/>
      <c r="CE12" s="238"/>
      <c r="CF12" s="238"/>
      <c r="CG12" s="238"/>
      <c r="CH12" s="238"/>
      <c r="CI12" s="238"/>
      <c r="CJ12" s="238"/>
      <c r="CK12" s="238"/>
    </row>
    <row r="13" spans="1:89" ht="20.25" customHeight="1" x14ac:dyDescent="0.25">
      <c r="A13" s="180"/>
      <c r="B13" s="203" t="s">
        <v>336</v>
      </c>
      <c r="C13" s="262"/>
      <c r="D13" s="262"/>
      <c r="E13" s="264">
        <f>SUM(C13:D13)</f>
        <v>0</v>
      </c>
      <c r="F13" s="262"/>
      <c r="G13" s="264">
        <f>IF(OR(D13=0,F13=0),0,D13/(F13/1200))</f>
        <v>0</v>
      </c>
      <c r="H13" s="262"/>
      <c r="I13" s="262"/>
      <c r="J13" s="264">
        <f>H13 + I13</f>
        <v>0</v>
      </c>
      <c r="K13" s="278"/>
      <c r="L13" s="262"/>
      <c r="M13" s="262"/>
      <c r="N13" s="262"/>
      <c r="O13" s="264">
        <f>SUM(M13:N13)</f>
        <v>0</v>
      </c>
      <c r="P13" s="262"/>
      <c r="Q13" s="264">
        <f>IF(OR(N13=0,P13=0),0,N13/(P13/1200))</f>
        <v>0</v>
      </c>
      <c r="R13" s="262"/>
      <c r="S13" s="262"/>
      <c r="T13" s="264">
        <f>R13 + S13</f>
        <v>0</v>
      </c>
      <c r="U13" s="278"/>
      <c r="V13" s="262"/>
      <c r="W13" s="262"/>
      <c r="X13" s="262"/>
      <c r="Y13" s="264">
        <f>SUM(W13:X13)</f>
        <v>0</v>
      </c>
      <c r="Z13" s="262"/>
      <c r="AA13" s="264">
        <f>IF(OR(X13=0,Z13=0),0,X13/(Z13/1200))</f>
        <v>0</v>
      </c>
      <c r="AB13" s="262"/>
      <c r="AC13" s="262"/>
      <c r="AD13" s="264">
        <f>AB13 + AC13</f>
        <v>0</v>
      </c>
      <c r="AE13" s="278"/>
      <c r="AF13" s="265"/>
      <c r="AG13" s="195"/>
      <c r="AH13" s="251" t="s">
        <v>337</v>
      </c>
      <c r="AI13" s="195"/>
      <c r="AJ13" s="251" t="s">
        <v>338</v>
      </c>
      <c r="AK13" s="180"/>
      <c r="AL13" s="180"/>
      <c r="AM13" s="203" t="s">
        <v>336</v>
      </c>
      <c r="AN13" s="207" t="s">
        <v>339</v>
      </c>
      <c r="AO13" s="207" t="s">
        <v>340</v>
      </c>
      <c r="AP13" s="205" t="s">
        <v>341</v>
      </c>
      <c r="AQ13" s="207" t="s">
        <v>342</v>
      </c>
      <c r="AR13" s="205" t="s">
        <v>343</v>
      </c>
      <c r="AS13" s="207" t="s">
        <v>344</v>
      </c>
      <c r="AT13" s="207" t="s">
        <v>345</v>
      </c>
      <c r="AU13" s="205" t="s">
        <v>346</v>
      </c>
      <c r="AV13" s="250" t="s">
        <v>347</v>
      </c>
      <c r="AW13" s="207" t="s">
        <v>348</v>
      </c>
      <c r="AX13" s="207" t="s">
        <v>339</v>
      </c>
      <c r="AY13" s="207" t="s">
        <v>340</v>
      </c>
      <c r="AZ13" s="205" t="s">
        <v>341</v>
      </c>
      <c r="BA13" s="207" t="s">
        <v>342</v>
      </c>
      <c r="BB13" s="205" t="s">
        <v>343</v>
      </c>
      <c r="BC13" s="207" t="s">
        <v>344</v>
      </c>
      <c r="BD13" s="207" t="s">
        <v>345</v>
      </c>
      <c r="BE13" s="205" t="s">
        <v>346</v>
      </c>
      <c r="BF13" s="250" t="s">
        <v>347</v>
      </c>
      <c r="BG13" s="207" t="s">
        <v>348</v>
      </c>
      <c r="BH13" s="207" t="s">
        <v>339</v>
      </c>
      <c r="BI13" s="207" t="s">
        <v>340</v>
      </c>
      <c r="BJ13" s="205" t="s">
        <v>341</v>
      </c>
      <c r="BK13" s="207" t="s">
        <v>342</v>
      </c>
      <c r="BL13" s="205" t="s">
        <v>343</v>
      </c>
      <c r="BM13" s="207" t="s">
        <v>344</v>
      </c>
      <c r="BN13" s="207" t="s">
        <v>345</v>
      </c>
      <c r="BO13" s="205" t="s">
        <v>346</v>
      </c>
      <c r="BP13" s="250" t="s">
        <v>347</v>
      </c>
      <c r="BQ13" s="208" t="s">
        <v>348</v>
      </c>
      <c r="BR13" s="195"/>
      <c r="BS13" s="251" t="s">
        <v>337</v>
      </c>
      <c r="BT13" s="195"/>
      <c r="BU13" s="251" t="s">
        <v>338</v>
      </c>
      <c r="BV13" s="242"/>
      <c r="BW13" s="238"/>
      <c r="BX13" s="238"/>
      <c r="BY13" s="238"/>
      <c r="BZ13" s="238"/>
      <c r="CA13" s="238"/>
      <c r="CB13" s="238"/>
      <c r="CC13" s="238"/>
      <c r="CD13" s="238"/>
      <c r="CE13" s="238"/>
      <c r="CF13" s="238"/>
      <c r="CG13" s="238"/>
      <c r="CH13" s="238"/>
      <c r="CI13" s="238"/>
      <c r="CJ13" s="238"/>
      <c r="CK13" s="238"/>
    </row>
    <row r="14" spans="1:89" ht="20.25" customHeight="1" thickBot="1" x14ac:dyDescent="0.3">
      <c r="A14" s="180"/>
      <c r="B14" s="210" t="s">
        <v>273</v>
      </c>
      <c r="C14" s="266">
        <f t="shared" ref="C14:AF14" si="0">SUM(C11:C13)</f>
        <v>81.611999999999995</v>
      </c>
      <c r="D14" s="266">
        <f t="shared" si="0"/>
        <v>3.734</v>
      </c>
      <c r="E14" s="266">
        <f t="shared" si="0"/>
        <v>85.345999999999989</v>
      </c>
      <c r="F14" s="266">
        <f t="shared" si="0"/>
        <v>71.602999999999994</v>
      </c>
      <c r="G14" s="266">
        <f t="shared" si="0"/>
        <v>52.148652989399885</v>
      </c>
      <c r="H14" s="266">
        <f t="shared" si="0"/>
        <v>41.00963178683805</v>
      </c>
      <c r="I14" s="266">
        <f t="shared" si="0"/>
        <v>-1.4996317868380531</v>
      </c>
      <c r="J14" s="266">
        <f t="shared" si="0"/>
        <v>39.51</v>
      </c>
      <c r="K14" s="267">
        <f t="shared" si="0"/>
        <v>0.01</v>
      </c>
      <c r="L14" s="266">
        <f t="shared" si="0"/>
        <v>51.422067130249864</v>
      </c>
      <c r="M14" s="266">
        <f t="shared" si="0"/>
        <v>89.765000000000001</v>
      </c>
      <c r="N14" s="266">
        <f t="shared" si="0"/>
        <v>3.7103258939423709</v>
      </c>
      <c r="O14" s="266">
        <f t="shared" si="0"/>
        <v>93.475325893942369</v>
      </c>
      <c r="P14" s="266">
        <f t="shared" si="0"/>
        <v>72.187705180415506</v>
      </c>
      <c r="Q14" s="266">
        <f t="shared" si="0"/>
        <v>51.398307851306797</v>
      </c>
      <c r="R14" s="266">
        <f t="shared" si="0"/>
        <v>39.083422343008614</v>
      </c>
      <c r="S14" s="266">
        <f t="shared" si="0"/>
        <v>-0.63404058103025218</v>
      </c>
      <c r="T14" s="266">
        <f t="shared" si="0"/>
        <v>38.449381761978358</v>
      </c>
      <c r="U14" s="267">
        <f t="shared" si="0"/>
        <v>0.01</v>
      </c>
      <c r="V14" s="266">
        <f t="shared" si="0"/>
        <v>51.398307851306804</v>
      </c>
      <c r="W14" s="266">
        <f t="shared" si="0"/>
        <v>87.97</v>
      </c>
      <c r="X14" s="266">
        <f t="shared" si="0"/>
        <v>3.5977490933251977</v>
      </c>
      <c r="Y14" s="266">
        <f t="shared" si="0"/>
        <v>91.56774909332519</v>
      </c>
      <c r="Z14" s="266">
        <f t="shared" si="0"/>
        <v>72.587578677706787</v>
      </c>
      <c r="AA14" s="266">
        <f t="shared" si="0"/>
        <v>49.564252711878154</v>
      </c>
      <c r="AB14" s="266">
        <f t="shared" si="0"/>
        <v>38.468830188679249</v>
      </c>
      <c r="AC14" s="266">
        <f t="shared" si="0"/>
        <v>-1.5193733911118625</v>
      </c>
      <c r="AD14" s="266">
        <f t="shared" si="0"/>
        <v>36.949456797567386</v>
      </c>
      <c r="AE14" s="267">
        <f t="shared" si="0"/>
        <v>0.01</v>
      </c>
      <c r="AF14" s="268">
        <f t="shared" si="0"/>
        <v>49.564252711878162</v>
      </c>
      <c r="AG14" s="252"/>
      <c r="AH14" s="253" t="s">
        <v>349</v>
      </c>
      <c r="AI14" s="252"/>
      <c r="AJ14" s="253" t="s">
        <v>350</v>
      </c>
      <c r="AK14" s="180"/>
      <c r="AL14" s="180"/>
      <c r="AM14" s="210" t="s">
        <v>273</v>
      </c>
      <c r="AN14" s="211" t="s">
        <v>351</v>
      </c>
      <c r="AO14" s="211" t="s">
        <v>352</v>
      </c>
      <c r="AP14" s="211" t="s">
        <v>353</v>
      </c>
      <c r="AQ14" s="211" t="s">
        <v>354</v>
      </c>
      <c r="AR14" s="211" t="s">
        <v>355</v>
      </c>
      <c r="AS14" s="211" t="s">
        <v>356</v>
      </c>
      <c r="AT14" s="211" t="s">
        <v>357</v>
      </c>
      <c r="AU14" s="211" t="s">
        <v>358</v>
      </c>
      <c r="AV14" s="212" t="s">
        <v>359</v>
      </c>
      <c r="AW14" s="211" t="s">
        <v>360</v>
      </c>
      <c r="AX14" s="211" t="s">
        <v>351</v>
      </c>
      <c r="AY14" s="211" t="s">
        <v>352</v>
      </c>
      <c r="AZ14" s="211" t="s">
        <v>353</v>
      </c>
      <c r="BA14" s="211" t="s">
        <v>354</v>
      </c>
      <c r="BB14" s="211" t="s">
        <v>355</v>
      </c>
      <c r="BC14" s="211" t="s">
        <v>356</v>
      </c>
      <c r="BD14" s="211" t="s">
        <v>357</v>
      </c>
      <c r="BE14" s="211" t="s">
        <v>358</v>
      </c>
      <c r="BF14" s="212" t="s">
        <v>359</v>
      </c>
      <c r="BG14" s="211" t="s">
        <v>360</v>
      </c>
      <c r="BH14" s="211" t="s">
        <v>351</v>
      </c>
      <c r="BI14" s="211" t="s">
        <v>352</v>
      </c>
      <c r="BJ14" s="211" t="s">
        <v>353</v>
      </c>
      <c r="BK14" s="211" t="s">
        <v>354</v>
      </c>
      <c r="BL14" s="211" t="s">
        <v>355</v>
      </c>
      <c r="BM14" s="211" t="s">
        <v>356</v>
      </c>
      <c r="BN14" s="211" t="s">
        <v>357</v>
      </c>
      <c r="BO14" s="211" t="s">
        <v>358</v>
      </c>
      <c r="BP14" s="212" t="s">
        <v>359</v>
      </c>
      <c r="BQ14" s="213" t="s">
        <v>360</v>
      </c>
      <c r="BR14" s="252"/>
      <c r="BS14" s="253" t="s">
        <v>349</v>
      </c>
      <c r="BT14" s="252"/>
      <c r="BU14" s="253" t="s">
        <v>350</v>
      </c>
      <c r="BV14" s="242"/>
      <c r="BW14" s="238"/>
      <c r="BX14" s="238"/>
      <c r="BY14" s="238"/>
      <c r="BZ14" s="238"/>
      <c r="CA14" s="238"/>
      <c r="CB14" s="238"/>
      <c r="CC14" s="238"/>
      <c r="CD14" s="238"/>
      <c r="CE14" s="238"/>
      <c r="CF14" s="238"/>
      <c r="CG14" s="238"/>
      <c r="CH14" s="238"/>
      <c r="CI14" s="238"/>
      <c r="CJ14" s="238"/>
      <c r="CK14" s="238"/>
    </row>
    <row r="15" spans="1:89" ht="15" customHeight="1" thickTop="1" thickBot="1" x14ac:dyDescent="0.3">
      <c r="A15" s="180"/>
      <c r="B15" s="215"/>
      <c r="C15" s="216"/>
      <c r="D15" s="216"/>
      <c r="E15" s="216"/>
      <c r="F15" s="216"/>
      <c r="G15" s="216"/>
      <c r="H15" s="215"/>
      <c r="I15" s="215"/>
      <c r="J15" s="215"/>
      <c r="K15" s="215"/>
      <c r="L15" s="215"/>
      <c r="M15" s="216"/>
      <c r="N15" s="216"/>
      <c r="O15" s="216"/>
      <c r="P15" s="216"/>
      <c r="Q15" s="216"/>
      <c r="R15" s="215"/>
      <c r="S15" s="215"/>
      <c r="T15" s="215"/>
      <c r="U15" s="215"/>
      <c r="V15" s="215"/>
      <c r="W15" s="216"/>
      <c r="X15" s="216"/>
      <c r="Y15" s="216"/>
      <c r="Z15" s="216"/>
      <c r="AA15" s="216"/>
      <c r="AB15" s="215"/>
      <c r="AC15" s="215"/>
      <c r="AD15" s="215"/>
      <c r="AE15" s="215"/>
      <c r="AF15" s="215"/>
      <c r="AG15" s="229"/>
      <c r="AH15" s="195"/>
      <c r="AI15" s="229"/>
      <c r="AJ15" s="195"/>
      <c r="AK15" s="180"/>
      <c r="AL15" s="180"/>
      <c r="AM15" s="215"/>
      <c r="AN15" s="216"/>
      <c r="AO15" s="216"/>
      <c r="AP15" s="216"/>
      <c r="AQ15" s="216"/>
      <c r="AR15" s="216"/>
      <c r="AS15" s="215"/>
      <c r="AT15" s="215"/>
      <c r="AU15" s="215"/>
      <c r="AV15" s="215"/>
      <c r="AW15" s="215"/>
      <c r="AX15" s="216"/>
      <c r="AY15" s="216"/>
      <c r="AZ15" s="216"/>
      <c r="BA15" s="216"/>
      <c r="BB15" s="216"/>
      <c r="BC15" s="215"/>
      <c r="BD15" s="215"/>
      <c r="BE15" s="215"/>
      <c r="BF15" s="215"/>
      <c r="BG15" s="215"/>
      <c r="BH15" s="216"/>
      <c r="BI15" s="216"/>
      <c r="BJ15" s="216"/>
      <c r="BK15" s="216"/>
      <c r="BL15" s="216"/>
      <c r="BM15" s="215"/>
      <c r="BN15" s="215"/>
      <c r="BO15" s="215"/>
      <c r="BP15" s="215"/>
      <c r="BQ15" s="215"/>
      <c r="BR15" s="229"/>
      <c r="BS15" s="195"/>
      <c r="BT15" s="229"/>
      <c r="BU15" s="195"/>
      <c r="BV15" s="242"/>
      <c r="BW15" s="238"/>
      <c r="BX15" s="238"/>
      <c r="BY15" s="238"/>
      <c r="BZ15" s="238"/>
      <c r="CA15" s="238"/>
      <c r="CB15" s="238"/>
      <c r="CC15" s="238"/>
      <c r="CD15" s="238"/>
      <c r="CE15" s="238"/>
      <c r="CF15" s="238"/>
      <c r="CG15" s="238"/>
      <c r="CH15" s="238"/>
      <c r="CI15" s="238"/>
      <c r="CJ15" s="238"/>
      <c r="CK15" s="238"/>
    </row>
    <row r="16" spans="1:89" ht="20.25" customHeight="1" thickTop="1" thickBot="1" x14ac:dyDescent="0.3">
      <c r="A16" s="180"/>
      <c r="B16" s="190" t="s">
        <v>286</v>
      </c>
      <c r="C16" s="191"/>
      <c r="D16" s="191"/>
      <c r="E16" s="192"/>
      <c r="F16" s="193"/>
      <c r="G16" s="193"/>
      <c r="H16" s="194"/>
      <c r="I16" s="194"/>
      <c r="J16" s="194"/>
      <c r="K16" s="194"/>
      <c r="L16" s="194"/>
      <c r="M16" s="191"/>
      <c r="N16" s="191"/>
      <c r="O16" s="192"/>
      <c r="P16" s="193"/>
      <c r="Q16" s="193"/>
      <c r="R16" s="194"/>
      <c r="S16" s="194"/>
      <c r="T16" s="194"/>
      <c r="U16" s="194"/>
      <c r="V16" s="194"/>
      <c r="W16" s="191"/>
      <c r="X16" s="191"/>
      <c r="Y16" s="192"/>
      <c r="Z16" s="193"/>
      <c r="AA16" s="193"/>
      <c r="AB16" s="194"/>
      <c r="AC16" s="194"/>
      <c r="AD16" s="194"/>
      <c r="AE16" s="194"/>
      <c r="AF16" s="194"/>
      <c r="AG16" s="194"/>
      <c r="AH16" s="195"/>
      <c r="AI16" s="194"/>
      <c r="AJ16" s="195"/>
      <c r="AK16" s="180"/>
      <c r="AL16" s="180"/>
      <c r="AM16" s="190" t="s">
        <v>286</v>
      </c>
      <c r="AN16" s="191"/>
      <c r="AO16" s="191"/>
      <c r="AP16" s="192"/>
      <c r="AQ16" s="193"/>
      <c r="AR16" s="193"/>
      <c r="AS16" s="194"/>
      <c r="AT16" s="194"/>
      <c r="AU16" s="194"/>
      <c r="AV16" s="194"/>
      <c r="AW16" s="194"/>
      <c r="AX16" s="191"/>
      <c r="AY16" s="191"/>
      <c r="AZ16" s="192"/>
      <c r="BA16" s="193"/>
      <c r="BB16" s="193"/>
      <c r="BC16" s="194"/>
      <c r="BD16" s="194"/>
      <c r="BE16" s="194"/>
      <c r="BF16" s="194"/>
      <c r="BG16" s="194"/>
      <c r="BH16" s="191"/>
      <c r="BI16" s="191"/>
      <c r="BJ16" s="192"/>
      <c r="BK16" s="193"/>
      <c r="BL16" s="193"/>
      <c r="BM16" s="194"/>
      <c r="BN16" s="194"/>
      <c r="BO16" s="194"/>
      <c r="BP16" s="194"/>
      <c r="BQ16" s="194"/>
      <c r="BR16" s="194"/>
      <c r="BS16" s="195"/>
      <c r="BT16" s="194"/>
      <c r="BU16" s="195"/>
      <c r="BV16" s="242"/>
      <c r="BW16" s="238"/>
      <c r="BX16" s="238"/>
      <c r="BY16" s="238"/>
      <c r="BZ16" s="238"/>
      <c r="CA16" s="238"/>
      <c r="CB16" s="238"/>
      <c r="CC16" s="238"/>
      <c r="CD16" s="238"/>
      <c r="CE16" s="238"/>
      <c r="CF16" s="238"/>
      <c r="CG16" s="238"/>
      <c r="CH16" s="238"/>
      <c r="CI16" s="238"/>
      <c r="CJ16" s="238"/>
      <c r="CK16" s="238"/>
    </row>
    <row r="17" spans="1:89" ht="20.25" customHeight="1" thickTop="1" thickBot="1" x14ac:dyDescent="0.3">
      <c r="A17" s="180"/>
      <c r="B17" s="217" t="s">
        <v>287</v>
      </c>
      <c r="C17" s="223"/>
      <c r="D17" s="223"/>
      <c r="E17" s="219">
        <f>SUM(C17:D17)</f>
        <v>0</v>
      </c>
      <c r="F17" s="223"/>
      <c r="G17" s="219">
        <f>IF(OR(E17=0,F17=0),0,E17/(F17/1000))</f>
        <v>0</v>
      </c>
      <c r="H17" s="254"/>
      <c r="I17" s="254"/>
      <c r="J17" s="255"/>
      <c r="K17" s="254"/>
      <c r="L17" s="255"/>
      <c r="M17" s="223"/>
      <c r="N17" s="223"/>
      <c r="O17" s="219">
        <f>SUM(M17:N17)</f>
        <v>0</v>
      </c>
      <c r="P17" s="223"/>
      <c r="Q17" s="219">
        <f>IF(OR(O17=0,P17=0),0,O17/(P17/1000))</f>
        <v>0</v>
      </c>
      <c r="R17" s="254"/>
      <c r="S17" s="254"/>
      <c r="T17" s="255"/>
      <c r="U17" s="254"/>
      <c r="V17" s="255"/>
      <c r="W17" s="223"/>
      <c r="X17" s="223"/>
      <c r="Y17" s="219">
        <f>SUM(W17:X17)</f>
        <v>0</v>
      </c>
      <c r="Z17" s="223"/>
      <c r="AA17" s="219">
        <f>IF(OR(Y17=0,Z17=0),0,Y17/(Z17/1000))</f>
        <v>0</v>
      </c>
      <c r="AB17" s="254"/>
      <c r="AC17" s="254"/>
      <c r="AD17" s="255"/>
      <c r="AE17" s="254"/>
      <c r="AF17" s="256"/>
      <c r="AG17" s="194"/>
      <c r="AH17" s="225" t="s">
        <v>361</v>
      </c>
      <c r="AI17" s="194"/>
      <c r="AJ17" s="225" t="s">
        <v>362</v>
      </c>
      <c r="AK17" s="180"/>
      <c r="AL17" s="180"/>
      <c r="AM17" s="217" t="s">
        <v>287</v>
      </c>
      <c r="AN17" s="223" t="s">
        <v>363</v>
      </c>
      <c r="AO17" s="223" t="s">
        <v>364</v>
      </c>
      <c r="AP17" s="219" t="s">
        <v>365</v>
      </c>
      <c r="AQ17" s="223" t="s">
        <v>366</v>
      </c>
      <c r="AR17" s="219" t="s">
        <v>367</v>
      </c>
      <c r="AS17" s="254"/>
      <c r="AT17" s="254"/>
      <c r="AU17" s="255"/>
      <c r="AV17" s="254"/>
      <c r="AW17" s="255"/>
      <c r="AX17" s="223" t="s">
        <v>363</v>
      </c>
      <c r="AY17" s="223" t="s">
        <v>364</v>
      </c>
      <c r="AZ17" s="219" t="s">
        <v>365</v>
      </c>
      <c r="BA17" s="223" t="s">
        <v>366</v>
      </c>
      <c r="BB17" s="219" t="s">
        <v>367</v>
      </c>
      <c r="BC17" s="254"/>
      <c r="BD17" s="254"/>
      <c r="BE17" s="255"/>
      <c r="BF17" s="254"/>
      <c r="BG17" s="255"/>
      <c r="BH17" s="223" t="s">
        <v>363</v>
      </c>
      <c r="BI17" s="223" t="s">
        <v>364</v>
      </c>
      <c r="BJ17" s="219" t="s">
        <v>365</v>
      </c>
      <c r="BK17" s="223" t="s">
        <v>366</v>
      </c>
      <c r="BL17" s="219" t="s">
        <v>367</v>
      </c>
      <c r="BM17" s="254"/>
      <c r="BN17" s="254"/>
      <c r="BO17" s="255"/>
      <c r="BP17" s="254"/>
      <c r="BQ17" s="256"/>
      <c r="BR17" s="194"/>
      <c r="BS17" s="225" t="s">
        <v>361</v>
      </c>
      <c r="BT17" s="194"/>
      <c r="BU17" s="225" t="s">
        <v>362</v>
      </c>
      <c r="BV17" s="242"/>
      <c r="BW17" s="238"/>
      <c r="BX17" s="238"/>
      <c r="BY17" s="238"/>
      <c r="BZ17" s="238"/>
      <c r="CA17" s="238"/>
      <c r="CB17" s="238"/>
      <c r="CC17" s="238"/>
      <c r="CD17" s="238"/>
      <c r="CE17" s="238"/>
      <c r="CF17" s="238"/>
      <c r="CG17" s="238"/>
      <c r="CH17" s="238"/>
      <c r="CI17" s="238"/>
      <c r="CJ17" s="238"/>
      <c r="CK17" s="238"/>
    </row>
    <row r="18" spans="1:89" ht="15" customHeight="1" thickTop="1" thickBot="1" x14ac:dyDescent="0.3">
      <c r="A18" s="180"/>
      <c r="B18" s="215"/>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4"/>
      <c r="AH18" s="195"/>
      <c r="AI18" s="194"/>
      <c r="AJ18" s="195"/>
      <c r="AK18" s="180"/>
      <c r="AL18" s="180"/>
      <c r="AM18" s="215"/>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4"/>
      <c r="BS18" s="195"/>
      <c r="BT18" s="194"/>
      <c r="BU18" s="195"/>
      <c r="BV18" s="242"/>
      <c r="BW18" s="238"/>
      <c r="BX18" s="238"/>
      <c r="BY18" s="238"/>
      <c r="BZ18" s="238"/>
      <c r="CA18" s="238"/>
      <c r="CB18" s="238"/>
      <c r="CC18" s="238"/>
      <c r="CD18" s="238"/>
      <c r="CE18" s="238"/>
      <c r="CF18" s="238"/>
      <c r="CG18" s="238"/>
      <c r="CH18" s="238"/>
      <c r="CI18" s="238"/>
      <c r="CJ18" s="238"/>
      <c r="CK18" s="238"/>
    </row>
    <row r="19" spans="1:89" ht="20.25" customHeight="1" thickTop="1" thickBot="1" x14ac:dyDescent="0.3">
      <c r="A19" s="180"/>
      <c r="B19" s="226" t="s">
        <v>368</v>
      </c>
      <c r="C19" s="219">
        <f>C14+C17</f>
        <v>81.611999999999995</v>
      </c>
      <c r="D19" s="219">
        <f>D14+D17</f>
        <v>3.734</v>
      </c>
      <c r="E19" s="219">
        <f>SUM(C19:D19)</f>
        <v>85.345999999999989</v>
      </c>
      <c r="F19" s="219">
        <f>F14+F17</f>
        <v>71.602999999999994</v>
      </c>
      <c r="G19" s="219">
        <f t="shared" ref="G19:L19" si="1">IF(OR(E19=0,F19=0),0,E19/(F19/1000))</f>
        <v>1191.9332988841247</v>
      </c>
      <c r="H19" s="219">
        <f t="shared" si="1"/>
        <v>60.07299239566003</v>
      </c>
      <c r="I19" s="219">
        <f t="shared" si="1"/>
        <v>19841.417105272016</v>
      </c>
      <c r="J19" s="219">
        <f t="shared" si="1"/>
        <v>3.0276563451558194</v>
      </c>
      <c r="K19" s="227">
        <f t="shared" si="1"/>
        <v>6553391.4167695511</v>
      </c>
      <c r="L19" s="219">
        <f t="shared" si="1"/>
        <v>4.6199839939490162E-4</v>
      </c>
      <c r="M19" s="219">
        <f>M14+M17</f>
        <v>89.765000000000001</v>
      </c>
      <c r="N19" s="219">
        <f>N14+N17</f>
        <v>3.7103258939423709</v>
      </c>
      <c r="O19" s="219">
        <f>SUM(M19:N19)</f>
        <v>93.475325893942369</v>
      </c>
      <c r="P19" s="219">
        <f>P14+P17</f>
        <v>72.187705180415506</v>
      </c>
      <c r="Q19" s="219">
        <f t="shared" ref="Q19:V19" si="2">IF(OR(O19=0,P19=0),0,O19/(P19/1000))</f>
        <v>1294.8926089328322</v>
      </c>
      <c r="R19" s="219">
        <f t="shared" si="2"/>
        <v>55.748024726087515</v>
      </c>
      <c r="S19" s="219">
        <f t="shared" si="2"/>
        <v>23227.596229555409</v>
      </c>
      <c r="T19" s="219">
        <f t="shared" si="2"/>
        <v>2.4000772260347909</v>
      </c>
      <c r="U19" s="227">
        <f t="shared" si="2"/>
        <v>9677853.686370803</v>
      </c>
      <c r="V19" s="219">
        <f t="shared" si="2"/>
        <v>2.4799684969558787E-4</v>
      </c>
      <c r="W19" s="219">
        <f>W14+W17</f>
        <v>87.97</v>
      </c>
      <c r="X19" s="219">
        <f>X14+X17</f>
        <v>3.5977490933251977</v>
      </c>
      <c r="Y19" s="219">
        <f>SUM(W19:X19)</f>
        <v>91.56774909332519</v>
      </c>
      <c r="Z19" s="219">
        <f>Z14+Z17</f>
        <v>72.587578677706787</v>
      </c>
      <c r="AA19" s="219">
        <f t="shared" ref="AA19:AF19" si="3">IF(OR(Y19=0,Z19=0),0,Y19/(Z19/1000))</f>
        <v>1261.4795914310835</v>
      </c>
      <c r="AB19" s="219">
        <f t="shared" si="3"/>
        <v>57.541619516301431</v>
      </c>
      <c r="AC19" s="219">
        <f t="shared" si="3"/>
        <v>21922.907315351262</v>
      </c>
      <c r="AD19" s="219">
        <f t="shared" si="3"/>
        <v>2.6247257577925618</v>
      </c>
      <c r="AE19" s="227">
        <f t="shared" si="3"/>
        <v>8352456.3472066475</v>
      </c>
      <c r="AF19" s="228">
        <f t="shared" si="3"/>
        <v>3.1424597132678956E-4</v>
      </c>
      <c r="AG19" s="194"/>
      <c r="AH19" s="225" t="s">
        <v>369</v>
      </c>
      <c r="AI19" s="194"/>
      <c r="AJ19" s="225" t="s">
        <v>370</v>
      </c>
      <c r="AK19" s="180"/>
      <c r="AL19" s="180"/>
      <c r="AM19" s="226" t="s">
        <v>368</v>
      </c>
      <c r="AN19" s="219" t="s">
        <v>371</v>
      </c>
      <c r="AO19" s="219" t="s">
        <v>372</v>
      </c>
      <c r="AP19" s="219" t="s">
        <v>373</v>
      </c>
      <c r="AQ19" s="219" t="s">
        <v>374</v>
      </c>
      <c r="AR19" s="219" t="s">
        <v>375</v>
      </c>
      <c r="AS19" s="219" t="s">
        <v>376</v>
      </c>
      <c r="AT19" s="219" t="s">
        <v>377</v>
      </c>
      <c r="AU19" s="219" t="s">
        <v>378</v>
      </c>
      <c r="AV19" s="227" t="s">
        <v>379</v>
      </c>
      <c r="AW19" s="219" t="s">
        <v>380</v>
      </c>
      <c r="AX19" s="219" t="s">
        <v>371</v>
      </c>
      <c r="AY19" s="219" t="s">
        <v>372</v>
      </c>
      <c r="AZ19" s="219" t="s">
        <v>373</v>
      </c>
      <c r="BA19" s="219" t="s">
        <v>374</v>
      </c>
      <c r="BB19" s="219" t="s">
        <v>375</v>
      </c>
      <c r="BC19" s="219" t="s">
        <v>376</v>
      </c>
      <c r="BD19" s="219" t="s">
        <v>377</v>
      </c>
      <c r="BE19" s="219" t="s">
        <v>378</v>
      </c>
      <c r="BF19" s="227" t="s">
        <v>379</v>
      </c>
      <c r="BG19" s="219" t="s">
        <v>380</v>
      </c>
      <c r="BH19" s="219" t="s">
        <v>371</v>
      </c>
      <c r="BI19" s="219" t="s">
        <v>372</v>
      </c>
      <c r="BJ19" s="219" t="s">
        <v>373</v>
      </c>
      <c r="BK19" s="219" t="s">
        <v>374</v>
      </c>
      <c r="BL19" s="219" t="s">
        <v>375</v>
      </c>
      <c r="BM19" s="219" t="s">
        <v>376</v>
      </c>
      <c r="BN19" s="219" t="s">
        <v>377</v>
      </c>
      <c r="BO19" s="219" t="s">
        <v>378</v>
      </c>
      <c r="BP19" s="227" t="s">
        <v>379</v>
      </c>
      <c r="BQ19" s="228" t="s">
        <v>380</v>
      </c>
      <c r="BR19" s="194"/>
      <c r="BS19" s="225" t="s">
        <v>369</v>
      </c>
      <c r="BT19" s="194"/>
      <c r="BU19" s="225" t="s">
        <v>370</v>
      </c>
      <c r="BV19" s="242"/>
      <c r="BW19" s="238"/>
      <c r="BX19" s="238"/>
      <c r="BY19" s="238"/>
      <c r="BZ19" s="238"/>
      <c r="CA19" s="238"/>
      <c r="CB19" s="238"/>
      <c r="CC19" s="238"/>
      <c r="CD19" s="238"/>
      <c r="CE19" s="238"/>
      <c r="CF19" s="238"/>
      <c r="CG19" s="238"/>
      <c r="CH19" s="238"/>
      <c r="CI19" s="238"/>
      <c r="CJ19" s="238"/>
      <c r="CK19" s="238"/>
    </row>
    <row r="20" spans="1:89" ht="15" customHeight="1" thickTop="1" thickBot="1" x14ac:dyDescent="0.3">
      <c r="A20" s="180"/>
      <c r="B20" s="180"/>
      <c r="C20" s="180"/>
      <c r="D20" s="180"/>
      <c r="E20" s="180"/>
      <c r="F20" s="180"/>
      <c r="G20" s="180"/>
      <c r="H20" s="194"/>
      <c r="I20" s="194"/>
      <c r="J20" s="194"/>
      <c r="K20" s="194"/>
      <c r="L20" s="194"/>
      <c r="M20" s="180"/>
      <c r="N20" s="180"/>
      <c r="O20" s="180"/>
      <c r="P20" s="180"/>
      <c r="Q20" s="180"/>
      <c r="R20" s="194"/>
      <c r="S20" s="194"/>
      <c r="T20" s="194"/>
      <c r="U20" s="194"/>
      <c r="V20" s="194"/>
      <c r="W20" s="180"/>
      <c r="X20" s="180"/>
      <c r="Y20" s="180"/>
      <c r="Z20" s="180"/>
      <c r="AA20" s="180"/>
      <c r="AB20" s="194"/>
      <c r="AC20" s="194"/>
      <c r="AD20" s="194"/>
      <c r="AE20" s="194"/>
      <c r="AF20" s="194"/>
      <c r="AG20" s="194"/>
      <c r="AH20" s="195"/>
      <c r="AI20" s="194"/>
      <c r="AJ20" s="195"/>
      <c r="AK20" s="180"/>
      <c r="AL20" s="180"/>
      <c r="AM20" s="180"/>
      <c r="AN20" s="180"/>
      <c r="AO20" s="180"/>
      <c r="AP20" s="180"/>
      <c r="AQ20" s="180"/>
      <c r="AR20" s="180"/>
      <c r="AS20" s="194"/>
      <c r="AT20" s="194"/>
      <c r="AU20" s="194"/>
      <c r="AV20" s="194"/>
      <c r="AW20" s="194"/>
      <c r="AX20" s="180"/>
      <c r="AY20" s="180"/>
      <c r="AZ20" s="180"/>
      <c r="BA20" s="180"/>
      <c r="BB20" s="180"/>
      <c r="BC20" s="194"/>
      <c r="BD20" s="194"/>
      <c r="BE20" s="194"/>
      <c r="BF20" s="194"/>
      <c r="BG20" s="194"/>
      <c r="BH20" s="180"/>
      <c r="BI20" s="180"/>
      <c r="BJ20" s="180"/>
      <c r="BK20" s="180"/>
      <c r="BL20" s="180"/>
      <c r="BM20" s="194"/>
      <c r="BN20" s="194"/>
      <c r="BO20" s="194"/>
      <c r="BP20" s="194"/>
      <c r="BQ20" s="194"/>
      <c r="BR20" s="194"/>
      <c r="BS20" s="195"/>
      <c r="BT20" s="194"/>
      <c r="BU20" s="195"/>
      <c r="BV20" s="242"/>
      <c r="BW20" s="238"/>
      <c r="BX20" s="238"/>
      <c r="BY20" s="238"/>
      <c r="BZ20" s="238"/>
      <c r="CA20" s="238"/>
      <c r="CB20" s="238"/>
      <c r="CC20" s="238"/>
      <c r="CD20" s="238"/>
      <c r="CE20" s="238"/>
      <c r="CF20" s="238"/>
      <c r="CG20" s="238"/>
      <c r="CH20" s="238"/>
      <c r="CI20" s="238"/>
      <c r="CJ20" s="238"/>
      <c r="CK20" s="238"/>
    </row>
    <row r="21" spans="1:89" ht="20.25" customHeight="1" thickTop="1" x14ac:dyDescent="0.25">
      <c r="A21" s="180"/>
      <c r="B21" s="181" t="s">
        <v>58</v>
      </c>
      <c r="C21" s="182" t="s">
        <v>207</v>
      </c>
      <c r="D21" s="182" t="s">
        <v>208</v>
      </c>
      <c r="E21" s="299"/>
      <c r="F21" s="308"/>
      <c r="G21" s="308"/>
      <c r="H21" s="308"/>
      <c r="I21" s="308"/>
      <c r="J21" s="308"/>
      <c r="K21" s="308"/>
      <c r="L21" s="309"/>
      <c r="M21" s="182" t="s">
        <v>207</v>
      </c>
      <c r="N21" s="182" t="s">
        <v>208</v>
      </c>
      <c r="O21" s="299"/>
      <c r="P21" s="308"/>
      <c r="Q21" s="308"/>
      <c r="R21" s="308"/>
      <c r="S21" s="308"/>
      <c r="T21" s="308"/>
      <c r="U21" s="308"/>
      <c r="V21" s="309"/>
      <c r="W21" s="182" t="s">
        <v>207</v>
      </c>
      <c r="X21" s="182" t="s">
        <v>208</v>
      </c>
      <c r="Y21" s="299"/>
      <c r="Z21" s="308"/>
      <c r="AA21" s="308"/>
      <c r="AB21" s="308"/>
      <c r="AC21" s="308"/>
      <c r="AD21" s="308"/>
      <c r="AE21" s="308"/>
      <c r="AF21" s="316"/>
      <c r="AG21" s="180"/>
      <c r="AH21" s="195"/>
      <c r="AI21" s="180"/>
      <c r="AJ21" s="195"/>
      <c r="AK21" s="180"/>
      <c r="AL21" s="180"/>
      <c r="AM21" s="181" t="s">
        <v>58</v>
      </c>
      <c r="AN21" s="182" t="s">
        <v>207</v>
      </c>
      <c r="AO21" s="182" t="s">
        <v>208</v>
      </c>
      <c r="AP21" s="299"/>
      <c r="AQ21" s="308"/>
      <c r="AR21" s="308"/>
      <c r="AS21" s="308"/>
      <c r="AT21" s="308"/>
      <c r="AU21" s="308"/>
      <c r="AV21" s="308"/>
      <c r="AW21" s="309"/>
      <c r="AX21" s="182" t="s">
        <v>207</v>
      </c>
      <c r="AY21" s="182" t="s">
        <v>208</v>
      </c>
      <c r="AZ21" s="299"/>
      <c r="BA21" s="308"/>
      <c r="BB21" s="308"/>
      <c r="BC21" s="308"/>
      <c r="BD21" s="308"/>
      <c r="BE21" s="308"/>
      <c r="BF21" s="308"/>
      <c r="BG21" s="309"/>
      <c r="BH21" s="182" t="s">
        <v>207</v>
      </c>
      <c r="BI21" s="182" t="s">
        <v>208</v>
      </c>
      <c r="BJ21" s="299"/>
      <c r="BK21" s="308"/>
      <c r="BL21" s="308"/>
      <c r="BM21" s="308"/>
      <c r="BN21" s="308"/>
      <c r="BO21" s="308"/>
      <c r="BP21" s="308"/>
      <c r="BQ21" s="316"/>
      <c r="BR21" s="180"/>
      <c r="BS21" s="195"/>
      <c r="BT21" s="180"/>
      <c r="BU21" s="195"/>
      <c r="BV21" s="242"/>
      <c r="BW21" s="238"/>
      <c r="BX21" s="238"/>
      <c r="BY21" s="238"/>
      <c r="BZ21" s="238"/>
      <c r="CA21" s="238"/>
      <c r="CB21" s="238"/>
      <c r="CC21" s="238"/>
      <c r="CD21" s="238"/>
      <c r="CE21" s="238"/>
      <c r="CF21" s="238"/>
      <c r="CG21" s="238"/>
      <c r="CH21" s="238"/>
      <c r="CI21" s="238"/>
      <c r="CJ21" s="238"/>
      <c r="CK21" s="238"/>
    </row>
    <row r="22" spans="1:89" ht="20.25" customHeight="1" x14ac:dyDescent="0.25">
      <c r="A22" s="180"/>
      <c r="B22" s="186" t="s">
        <v>59</v>
      </c>
      <c r="C22" s="187">
        <v>3</v>
      </c>
      <c r="D22" s="187">
        <v>3</v>
      </c>
      <c r="E22" s="310"/>
      <c r="F22" s="311"/>
      <c r="G22" s="311"/>
      <c r="H22" s="311"/>
      <c r="I22" s="311"/>
      <c r="J22" s="311"/>
      <c r="K22" s="311"/>
      <c r="L22" s="312"/>
      <c r="M22" s="187">
        <v>3</v>
      </c>
      <c r="N22" s="187">
        <v>3</v>
      </c>
      <c r="O22" s="310"/>
      <c r="P22" s="311"/>
      <c r="Q22" s="311"/>
      <c r="R22" s="311"/>
      <c r="S22" s="311"/>
      <c r="T22" s="311"/>
      <c r="U22" s="311"/>
      <c r="V22" s="312"/>
      <c r="W22" s="187">
        <v>3</v>
      </c>
      <c r="X22" s="187">
        <v>3</v>
      </c>
      <c r="Y22" s="310"/>
      <c r="Z22" s="311"/>
      <c r="AA22" s="311"/>
      <c r="AB22" s="311"/>
      <c r="AC22" s="311"/>
      <c r="AD22" s="311"/>
      <c r="AE22" s="311"/>
      <c r="AF22" s="317"/>
      <c r="AG22" s="180"/>
      <c r="AH22" s="195"/>
      <c r="AI22" s="180"/>
      <c r="AJ22" s="195"/>
      <c r="AK22" s="180"/>
      <c r="AL22" s="180"/>
      <c r="AM22" s="186" t="s">
        <v>59</v>
      </c>
      <c r="AN22" s="187">
        <v>3</v>
      </c>
      <c r="AO22" s="187">
        <v>3</v>
      </c>
      <c r="AP22" s="310"/>
      <c r="AQ22" s="311"/>
      <c r="AR22" s="311"/>
      <c r="AS22" s="311"/>
      <c r="AT22" s="311"/>
      <c r="AU22" s="311"/>
      <c r="AV22" s="311"/>
      <c r="AW22" s="312"/>
      <c r="AX22" s="187">
        <v>3</v>
      </c>
      <c r="AY22" s="187">
        <v>3</v>
      </c>
      <c r="AZ22" s="310"/>
      <c r="BA22" s="311"/>
      <c r="BB22" s="311"/>
      <c r="BC22" s="311"/>
      <c r="BD22" s="311"/>
      <c r="BE22" s="311"/>
      <c r="BF22" s="311"/>
      <c r="BG22" s="312"/>
      <c r="BH22" s="187">
        <v>3</v>
      </c>
      <c r="BI22" s="187">
        <v>3</v>
      </c>
      <c r="BJ22" s="310"/>
      <c r="BK22" s="311"/>
      <c r="BL22" s="311"/>
      <c r="BM22" s="311"/>
      <c r="BN22" s="311"/>
      <c r="BO22" s="311"/>
      <c r="BP22" s="311"/>
      <c r="BQ22" s="317"/>
      <c r="BR22" s="180"/>
      <c r="BS22" s="195"/>
      <c r="BT22" s="180"/>
      <c r="BU22" s="195"/>
      <c r="BV22" s="242"/>
      <c r="BW22" s="238"/>
      <c r="BX22" s="238"/>
      <c r="BY22" s="238"/>
      <c r="BZ22" s="238"/>
      <c r="CA22" s="238"/>
      <c r="CB22" s="238"/>
      <c r="CC22" s="238"/>
      <c r="CD22" s="238"/>
      <c r="CE22" s="238"/>
      <c r="CF22" s="238"/>
      <c r="CG22" s="238"/>
      <c r="CH22" s="238"/>
      <c r="CI22" s="238"/>
      <c r="CJ22" s="238"/>
      <c r="CK22" s="238"/>
    </row>
    <row r="23" spans="1:89" ht="60.6" thickBot="1" x14ac:dyDescent="0.3">
      <c r="A23" s="180"/>
      <c r="B23" s="233" t="s">
        <v>57</v>
      </c>
      <c r="C23" s="234" t="s">
        <v>303</v>
      </c>
      <c r="D23" s="234" t="s">
        <v>304</v>
      </c>
      <c r="E23" s="313"/>
      <c r="F23" s="314"/>
      <c r="G23" s="314"/>
      <c r="H23" s="314"/>
      <c r="I23" s="314"/>
      <c r="J23" s="314"/>
      <c r="K23" s="314"/>
      <c r="L23" s="315"/>
      <c r="M23" s="234" t="s">
        <v>303</v>
      </c>
      <c r="N23" s="234" t="s">
        <v>304</v>
      </c>
      <c r="O23" s="313"/>
      <c r="P23" s="314"/>
      <c r="Q23" s="314"/>
      <c r="R23" s="314"/>
      <c r="S23" s="314"/>
      <c r="T23" s="314"/>
      <c r="U23" s="314"/>
      <c r="V23" s="315"/>
      <c r="W23" s="234" t="s">
        <v>303</v>
      </c>
      <c r="X23" s="234" t="s">
        <v>304</v>
      </c>
      <c r="Y23" s="313"/>
      <c r="Z23" s="314"/>
      <c r="AA23" s="314"/>
      <c r="AB23" s="314"/>
      <c r="AC23" s="314"/>
      <c r="AD23" s="314"/>
      <c r="AE23" s="314"/>
      <c r="AF23" s="318"/>
      <c r="AG23" s="180"/>
      <c r="AH23" s="195"/>
      <c r="AI23" s="180"/>
      <c r="AJ23" s="195"/>
      <c r="AK23" s="180"/>
      <c r="AL23" s="180"/>
      <c r="AM23" s="233" t="s">
        <v>57</v>
      </c>
      <c r="AN23" s="234" t="s">
        <v>303</v>
      </c>
      <c r="AO23" s="234" t="s">
        <v>304</v>
      </c>
      <c r="AP23" s="313"/>
      <c r="AQ23" s="314"/>
      <c r="AR23" s="314"/>
      <c r="AS23" s="314"/>
      <c r="AT23" s="314"/>
      <c r="AU23" s="314"/>
      <c r="AV23" s="314"/>
      <c r="AW23" s="315"/>
      <c r="AX23" s="234" t="s">
        <v>303</v>
      </c>
      <c r="AY23" s="234" t="s">
        <v>304</v>
      </c>
      <c r="AZ23" s="313"/>
      <c r="BA23" s="314"/>
      <c r="BB23" s="314"/>
      <c r="BC23" s="314"/>
      <c r="BD23" s="314"/>
      <c r="BE23" s="314"/>
      <c r="BF23" s="314"/>
      <c r="BG23" s="315"/>
      <c r="BH23" s="234" t="s">
        <v>303</v>
      </c>
      <c r="BI23" s="234" t="s">
        <v>304</v>
      </c>
      <c r="BJ23" s="313"/>
      <c r="BK23" s="314"/>
      <c r="BL23" s="314"/>
      <c r="BM23" s="314"/>
      <c r="BN23" s="314"/>
      <c r="BO23" s="314"/>
      <c r="BP23" s="314"/>
      <c r="BQ23" s="318"/>
      <c r="BR23" s="180"/>
      <c r="BS23" s="195"/>
      <c r="BT23" s="180"/>
      <c r="BU23" s="195"/>
      <c r="BV23" s="242"/>
      <c r="BW23" s="238"/>
      <c r="BX23" s="238"/>
      <c r="BY23" s="238"/>
      <c r="BZ23" s="238"/>
      <c r="CA23" s="238"/>
      <c r="CB23" s="238"/>
      <c r="CC23" s="238"/>
      <c r="CD23" s="238"/>
      <c r="CE23" s="238"/>
      <c r="CF23" s="238"/>
      <c r="CG23" s="238"/>
      <c r="CH23" s="238"/>
      <c r="CI23" s="238"/>
      <c r="CJ23" s="238"/>
      <c r="CK23" s="238"/>
    </row>
    <row r="24" spans="1:89" ht="15" customHeight="1" thickTop="1" thickBot="1" x14ac:dyDescent="0.3">
      <c r="A24" s="184"/>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242"/>
      <c r="BW24" s="238"/>
      <c r="BX24" s="238"/>
      <c r="BY24" s="238"/>
      <c r="BZ24" s="238"/>
      <c r="CA24" s="238"/>
      <c r="CB24" s="238"/>
      <c r="CC24" s="238"/>
      <c r="CD24" s="238"/>
      <c r="CE24" s="238"/>
      <c r="CF24" s="238"/>
      <c r="CG24" s="238"/>
      <c r="CH24" s="238"/>
      <c r="CI24" s="238"/>
      <c r="CJ24" s="238"/>
      <c r="CK24" s="238"/>
    </row>
    <row r="25" spans="1:89" ht="20.25" customHeight="1" thickTop="1" thickBot="1" x14ac:dyDescent="0.3">
      <c r="A25" s="180"/>
      <c r="B25" s="190" t="s">
        <v>305</v>
      </c>
      <c r="C25" s="193"/>
      <c r="D25" s="193"/>
      <c r="E25" s="193"/>
      <c r="F25" s="180"/>
      <c r="G25" s="180"/>
      <c r="H25" s="235"/>
      <c r="I25" s="235"/>
      <c r="J25" s="235"/>
      <c r="K25" s="235"/>
      <c r="L25" s="235"/>
      <c r="M25" s="193"/>
      <c r="N25" s="193"/>
      <c r="O25" s="193"/>
      <c r="P25" s="180"/>
      <c r="Q25" s="180"/>
      <c r="R25" s="235"/>
      <c r="S25" s="235"/>
      <c r="T25" s="235"/>
      <c r="U25" s="235"/>
      <c r="V25" s="235"/>
      <c r="W25" s="193"/>
      <c r="X25" s="193"/>
      <c r="Y25" s="193"/>
      <c r="Z25" s="180"/>
      <c r="AA25" s="180"/>
      <c r="AB25" s="235"/>
      <c r="AC25" s="235"/>
      <c r="AD25" s="235"/>
      <c r="AE25" s="235"/>
      <c r="AF25" s="235"/>
      <c r="AG25" s="180"/>
      <c r="AH25" s="195"/>
      <c r="AI25" s="180"/>
      <c r="AJ25" s="195"/>
      <c r="AK25" s="180"/>
      <c r="AL25" s="180"/>
      <c r="AM25" s="190" t="s">
        <v>305</v>
      </c>
      <c r="AN25" s="193"/>
      <c r="AO25" s="193"/>
      <c r="AP25" s="193"/>
      <c r="AQ25" s="180"/>
      <c r="AR25" s="180"/>
      <c r="AS25" s="235"/>
      <c r="AT25" s="235"/>
      <c r="AU25" s="235"/>
      <c r="AV25" s="235"/>
      <c r="AW25" s="235"/>
      <c r="AX25" s="193"/>
      <c r="AY25" s="193"/>
      <c r="AZ25" s="193"/>
      <c r="BA25" s="180"/>
      <c r="BB25" s="180"/>
      <c r="BC25" s="235"/>
      <c r="BD25" s="235"/>
      <c r="BE25" s="235"/>
      <c r="BF25" s="235"/>
      <c r="BG25" s="235"/>
      <c r="BH25" s="193"/>
      <c r="BI25" s="193"/>
      <c r="BJ25" s="193"/>
      <c r="BK25" s="180"/>
      <c r="BL25" s="180"/>
      <c r="BM25" s="235"/>
      <c r="BN25" s="235"/>
      <c r="BO25" s="235"/>
      <c r="BP25" s="235"/>
      <c r="BQ25" s="235"/>
      <c r="BR25" s="180"/>
      <c r="BS25" s="195"/>
      <c r="BT25" s="180"/>
      <c r="BU25" s="195"/>
      <c r="BV25" s="242"/>
      <c r="BW25" s="238"/>
      <c r="BX25" s="238"/>
      <c r="BY25" s="238"/>
      <c r="BZ25" s="238"/>
      <c r="CA25" s="238"/>
      <c r="CB25" s="238"/>
      <c r="CC25" s="238"/>
      <c r="CD25" s="238"/>
      <c r="CE25" s="238"/>
      <c r="CF25" s="238"/>
      <c r="CG25" s="238"/>
      <c r="CH25" s="238"/>
      <c r="CI25" s="238"/>
      <c r="CJ25" s="238"/>
      <c r="CK25" s="238"/>
    </row>
    <row r="26" spans="1:89" ht="20.25" customHeight="1" thickTop="1" thickBot="1" x14ac:dyDescent="0.3">
      <c r="A26" s="180"/>
      <c r="B26" s="217" t="s">
        <v>368</v>
      </c>
      <c r="C26" s="273">
        <v>71.602999999999994</v>
      </c>
      <c r="D26" s="269">
        <f>IF(OR(E19=0,C26=0),0,E19/(C26/1000))</f>
        <v>1191.9332988841247</v>
      </c>
      <c r="E26" s="279"/>
      <c r="F26" s="279"/>
      <c r="G26" s="279"/>
      <c r="H26" s="279"/>
      <c r="I26" s="279"/>
      <c r="J26" s="280"/>
      <c r="K26" s="279"/>
      <c r="L26" s="280"/>
      <c r="M26" s="273">
        <v>72.187705180415506</v>
      </c>
      <c r="N26" s="269">
        <f>IF(OR(O19=0,M26=0),0,O19/(M26/1000))</f>
        <v>1294.8926089328322</v>
      </c>
      <c r="O26" s="279"/>
      <c r="P26" s="279"/>
      <c r="Q26" s="279"/>
      <c r="R26" s="279"/>
      <c r="S26" s="279"/>
      <c r="T26" s="280"/>
      <c r="U26" s="279"/>
      <c r="V26" s="280"/>
      <c r="W26" s="273">
        <v>72.587578677706787</v>
      </c>
      <c r="X26" s="269">
        <f>IF(OR(Y19=0,W26=0),0,Y19/(W26/1000))</f>
        <v>1261.4795914310835</v>
      </c>
      <c r="Y26" s="279"/>
      <c r="Z26" s="279"/>
      <c r="AA26" s="279"/>
      <c r="AB26" s="279"/>
      <c r="AC26" s="279"/>
      <c r="AD26" s="280"/>
      <c r="AE26" s="279"/>
      <c r="AF26" s="281"/>
      <c r="AG26" s="180"/>
      <c r="AH26" s="225" t="s">
        <v>381</v>
      </c>
      <c r="AI26" s="180"/>
      <c r="AJ26" s="225" t="s">
        <v>382</v>
      </c>
      <c r="AK26" s="180"/>
      <c r="AL26" s="180"/>
      <c r="AM26" s="217" t="s">
        <v>368</v>
      </c>
      <c r="AN26" s="223" t="s">
        <v>383</v>
      </c>
      <c r="AO26" s="219" t="s">
        <v>384</v>
      </c>
      <c r="AP26" s="254"/>
      <c r="AQ26" s="254"/>
      <c r="AR26" s="254"/>
      <c r="AS26" s="254"/>
      <c r="AT26" s="254"/>
      <c r="AU26" s="255"/>
      <c r="AV26" s="254"/>
      <c r="AW26" s="255"/>
      <c r="AX26" s="223" t="s">
        <v>383</v>
      </c>
      <c r="AY26" s="219" t="s">
        <v>384</v>
      </c>
      <c r="AZ26" s="254"/>
      <c r="BA26" s="254"/>
      <c r="BB26" s="254"/>
      <c r="BC26" s="254"/>
      <c r="BD26" s="254"/>
      <c r="BE26" s="255"/>
      <c r="BF26" s="254"/>
      <c r="BG26" s="255"/>
      <c r="BH26" s="223" t="s">
        <v>383</v>
      </c>
      <c r="BI26" s="219" t="s">
        <v>384</v>
      </c>
      <c r="BJ26" s="254"/>
      <c r="BK26" s="254"/>
      <c r="BL26" s="254"/>
      <c r="BM26" s="254"/>
      <c r="BN26" s="254"/>
      <c r="BO26" s="255"/>
      <c r="BP26" s="254"/>
      <c r="BQ26" s="256"/>
      <c r="BR26" s="180"/>
      <c r="BS26" s="225" t="s">
        <v>381</v>
      </c>
      <c r="BT26" s="180"/>
      <c r="BU26" s="225" t="s">
        <v>382</v>
      </c>
      <c r="BV26" s="242"/>
      <c r="BW26" s="238"/>
      <c r="BX26" s="238"/>
      <c r="BY26" s="238"/>
      <c r="BZ26" s="238"/>
      <c r="CA26" s="238"/>
      <c r="CB26" s="238"/>
      <c r="CC26" s="238"/>
      <c r="CD26" s="238"/>
      <c r="CE26" s="238"/>
      <c r="CF26" s="238"/>
      <c r="CG26" s="238"/>
      <c r="CH26" s="238"/>
      <c r="CI26" s="238"/>
      <c r="CJ26" s="238"/>
      <c r="CK26" s="238"/>
    </row>
    <row r="27" spans="1:89" ht="20.25" customHeight="1" thickTop="1" x14ac:dyDescent="0.25"/>
  </sheetData>
  <sheetProtection algorithmName="SHA-512" hashValue="CcTT8GJIMHGChJjfCfmRaxKFNpacT2Wv/nWd/t2MTiPyqNGW0kwsNbN53X7NyHdpYtoMHp/5QXyKbaRRhodTVg==" saltValue="k0vN2cLu0sulTTZY8NFm0Q==" spinCount="100000" sheet="1" formatCells="0" formatColumns="0" formatRows="0" insertHyperlinks="0" sort="0" autoFilter="0" pivotTables="0"/>
  <mergeCells count="20">
    <mergeCell ref="BJ21:BQ23"/>
    <mergeCell ref="E21:L23"/>
    <mergeCell ref="O21:V23"/>
    <mergeCell ref="Y21:AF23"/>
    <mergeCell ref="AP21:AW23"/>
    <mergeCell ref="AZ21:BG23"/>
    <mergeCell ref="B1:AK1"/>
    <mergeCell ref="B2:AK2"/>
    <mergeCell ref="AH5:AH8"/>
    <mergeCell ref="AJ5:AJ8"/>
    <mergeCell ref="BS5:BS8"/>
    <mergeCell ref="W8:AF8"/>
    <mergeCell ref="AN8:AW8"/>
    <mergeCell ref="AX8:BG8"/>
    <mergeCell ref="BH8:BQ8"/>
    <mergeCell ref="BU5:BU8"/>
    <mergeCell ref="B7:B8"/>
    <mergeCell ref="AM7:AM8"/>
    <mergeCell ref="C8:L8"/>
    <mergeCell ref="M8:V8"/>
  </mergeCells>
  <pageMargins left="0.7" right="0.7" top="0.75" bottom="0.75" header="0.3" footer="0.3"/>
  <pageSetup paperSize="8" scale="63" fitToHeight="0" orientation="portrait"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487bced-9dcb-4901-8c0d-3173d64ce641" xsi:nil="true"/>
    <lcf76f155ced4ddcb4097134ff3c332f xmlns="3869d23c-bbd8-4a9d-bdc6-f0e65bbeacd5">
      <Terms xmlns="http://schemas.microsoft.com/office/infopath/2007/PartnerControls"/>
    </lcf76f155ced4ddcb4097134ff3c332f>
    <SharedWithUsers xmlns="b487bced-9dcb-4901-8c0d-3173d64ce641">
      <UserInfo>
        <DisplayName/>
        <AccountId xsi:nil="true"/>
        <AccountType/>
      </UserInfo>
    </SharedWithUsers>
    <_Flow_SignoffStatus xmlns="3869d23c-bbd8-4a9d-bdc6-f0e65bbeacd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18" ma:contentTypeDescription="Create a new document." ma:contentTypeScope="" ma:versionID="e09b9c11151c65c01f989ef3502d04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202571af1cf2651936ef0adf278c721f"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e73f8c3-7701-48fe-b22e-7a71215a08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8b82ce5-335b-45fc-ac6c-13e3fc42a47c}" ma:internalName="TaxCatchAll" ma:showField="CatchAllData" ma:web="b487bced-9dcb-4901-8c0d-3173d64ce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27E1B3-58D2-4CD0-9E39-F3F7D6003F93}">
  <ds:schemaRefs>
    <ds:schemaRef ds:uri="http://schemas.microsoft.com/sharepoint/v3/contenttype/forms"/>
  </ds:schemaRefs>
</ds:datastoreItem>
</file>

<file path=customXml/itemProps2.xml><?xml version="1.0" encoding="utf-8"?>
<ds:datastoreItem xmlns:ds="http://schemas.openxmlformats.org/officeDocument/2006/customXml" ds:itemID="{1A1FD79D-75D0-4F6F-AD18-6F1D91F240A8}">
  <ds:schemaRefs>
    <ds:schemaRef ds:uri="http://purl.org/dc/dcmitype/"/>
    <ds:schemaRef ds:uri="b487bced-9dcb-4901-8c0d-3173d64ce641"/>
    <ds:schemaRef ds:uri="3869d23c-bbd8-4a9d-bdc6-f0e65bbeacd5"/>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88E76E5-248A-47D9-ABC6-5EF9AECE7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9d23c-bbd8-4a9d-bdc6-f0e65bbeacd5"/>
    <ds:schemaRef ds:uri="b487bced-9dcb-4901-8c0d-3173d64ce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Calcs 2022-23</vt:lpstr>
      <vt:lpstr>Calcs-Outturn</vt:lpstr>
      <vt:lpstr>PD1</vt:lpstr>
      <vt:lpstr>PD2</vt:lpstr>
      <vt:lpstr>PD3</vt:lpstr>
      <vt:lpstr>'PD3'!Print_Area</vt:lpstr>
      <vt:lpstr>'PD3'!Z_1B259DF3_2D8D_4DFB_A9C4_F29F1CEBD105_.wvu.PrintArea</vt:lpstr>
      <vt:lpstr>'PD3'!Z_650D7366_A5BD_406B_9661_ED9F5F01D420_.wvu.PrintArea</vt:lpstr>
      <vt:lpstr>'PD3'!Z_71BC5093_C9C1_4AA0_864A_AADBDC96B3C1_.wvu.PrintArea</vt:lpstr>
      <vt:lpstr>'PD3'!Z_9D0BCB94_913C_464E_843B_7A43F508C4E7_.wvu.PrintArea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Beale</dc:creator>
  <cp:keywords/>
  <dc:description/>
  <cp:lastModifiedBy>Charlotte Beale</cp:lastModifiedBy>
  <cp:revision/>
  <dcterms:created xsi:type="dcterms:W3CDTF">2023-07-25T19:20:47Z</dcterms:created>
  <dcterms:modified xsi:type="dcterms:W3CDTF">2023-09-28T20:03:23Z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0x010100106D331A18386D4BA65D0138479B2470</vt:lpwstr>
  </property>
  <property fmtid="{D5CDD505-2E9C-101B-9397-08002B2CF9AE}" pid="3" name="MediaServiceImageTags">
    <vt:lpwstr/>
  </property>
  <property fmtid="{D5CDD505-2E9C-101B-9397-08002B2CF9AE}" pid="4" name="Order">
    <vt:r8>1839200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